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10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pedro\Downloads\"/>
    </mc:Choice>
  </mc:AlternateContent>
  <xr:revisionPtr revIDLastSave="0" documentId="13_ncr:1_{3BAB59C7-2AF0-4621-874B-8EE7D8B6868F}" xr6:coauthVersionLast="47" xr6:coauthVersionMax="47" xr10:uidLastSave="{00000000-0000-0000-0000-000000000000}"/>
  <bookViews>
    <workbookView xWindow="-120" yWindow="-120" windowWidth="29040" windowHeight="15720" firstSheet="4" activeTab="24" xr2:uid="{3EC86CA7-EB44-4916-A182-67EB1B2D7D6C}"/>
  </bookViews>
  <sheets>
    <sheet name="Table" sheetId="52" r:id="rId1"/>
    <sheet name="CSL_data" sheetId="62" r:id="rId2"/>
    <sheet name="LRC_data" sheetId="63" r:id="rId3"/>
    <sheet name="CSR15_results" sheetId="58" r:id="rId4"/>
    <sheet name="GAMMA-LAMBDA_results" sheetId="56" r:id="rId5"/>
    <sheet name="CSR-PSI_results" sheetId="72" r:id="rId6"/>
    <sheet name="BANDING" sheetId="29" r:id="rId7"/>
    <sheet name="BB" sheetId="8" r:id="rId8"/>
    <sheet name="5 MARINE SANDS" sheetId="21" r:id="rId9"/>
    <sheet name="CHLEF" sheetId="38" r:id="rId10"/>
    <sheet name="FIROOZKOOH" sheetId="45" r:id="rId11"/>
    <sheet name="FITZGERALD BRIDGE" sheetId="65" r:id="rId12"/>
    <sheet name="FRS" sheetId="30" r:id="rId13"/>
    <sheet name="JCA SAND" sheetId="39" r:id="rId14"/>
    <sheet name="MONTERREY" sheetId="31" r:id="rId15"/>
    <sheet name="OTTAWA" sheetId="28" r:id="rId16"/>
    <sheet name="REID BEDFORD" sheetId="36" r:id="rId17"/>
    <sheet name="SACRAMENTO" sheetId="46" r:id="rId18"/>
    <sheet name="SAN CARLO SAND" sheetId="61" r:id="rId19"/>
    <sheet name="TICINO" sheetId="26" r:id="rId20"/>
    <sheet name="TOYOURA" sheetId="25" r:id="rId21"/>
    <sheet name="TP LISBON" sheetId="20" r:id="rId22"/>
    <sheet name="GAMMA-LAMBDA_full" sheetId="69" r:id="rId23"/>
    <sheet name="CSR15_full" sheetId="70" r:id="rId24"/>
    <sheet name="DB" sheetId="71" r:id="rId2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06" i="72" l="1"/>
  <c r="C106" i="72"/>
  <c r="D106" i="72"/>
  <c r="E106" i="72"/>
  <c r="F106" i="72"/>
  <c r="B107" i="72"/>
  <c r="C107" i="72"/>
  <c r="D107" i="72"/>
  <c r="E107" i="72"/>
  <c r="F107" i="72"/>
  <c r="B108" i="72"/>
  <c r="C108" i="72"/>
  <c r="D108" i="72"/>
  <c r="E108" i="72"/>
  <c r="F108" i="72"/>
  <c r="B109" i="72"/>
  <c r="C109" i="72"/>
  <c r="D109" i="72"/>
  <c r="E109" i="72"/>
  <c r="F109" i="72"/>
  <c r="B110" i="72"/>
  <c r="C110" i="72"/>
  <c r="D110" i="72"/>
  <c r="E110" i="72"/>
  <c r="F110" i="72"/>
  <c r="B111" i="72"/>
  <c r="C111" i="72"/>
  <c r="D111" i="72"/>
  <c r="E111" i="72"/>
  <c r="F111" i="72"/>
  <c r="B112" i="72"/>
  <c r="C112" i="72"/>
  <c r="D112" i="72"/>
  <c r="E112" i="72"/>
  <c r="F112" i="72"/>
  <c r="B113" i="72"/>
  <c r="C113" i="72"/>
  <c r="D113" i="72"/>
  <c r="E113" i="72"/>
  <c r="F113" i="72"/>
  <c r="B114" i="72"/>
  <c r="C114" i="72"/>
  <c r="D114" i="72"/>
  <c r="E114" i="72"/>
  <c r="F114" i="72"/>
  <c r="B115" i="72"/>
  <c r="C115" i="72"/>
  <c r="D115" i="72"/>
  <c r="E115" i="72"/>
  <c r="F115" i="72"/>
  <c r="B116" i="72"/>
  <c r="C116" i="72"/>
  <c r="D116" i="72"/>
  <c r="E116" i="72"/>
  <c r="F116" i="72"/>
  <c r="B117" i="72"/>
  <c r="C117" i="72"/>
  <c r="D117" i="72"/>
  <c r="E117" i="72"/>
  <c r="F117" i="72"/>
  <c r="B118" i="72"/>
  <c r="C118" i="72"/>
  <c r="D118" i="72"/>
  <c r="E118" i="72"/>
  <c r="F118" i="72"/>
  <c r="B119" i="72"/>
  <c r="C119" i="72"/>
  <c r="D119" i="72"/>
  <c r="E119" i="72"/>
  <c r="F119" i="72"/>
  <c r="B120" i="72"/>
  <c r="C120" i="72"/>
  <c r="D120" i="72"/>
  <c r="E120" i="72"/>
  <c r="F120" i="72"/>
  <c r="B121" i="72"/>
  <c r="C121" i="72"/>
  <c r="D121" i="72"/>
  <c r="E121" i="72"/>
  <c r="F121" i="72"/>
  <c r="B122" i="72"/>
  <c r="C122" i="72"/>
  <c r="D122" i="72"/>
  <c r="E122" i="72"/>
  <c r="F122" i="72"/>
  <c r="B123" i="72"/>
  <c r="C123" i="72"/>
  <c r="D123" i="72"/>
  <c r="E123" i="72"/>
  <c r="F123" i="72"/>
  <c r="B124" i="72"/>
  <c r="C124" i="72"/>
  <c r="D124" i="72"/>
  <c r="E124" i="72"/>
  <c r="F124" i="72"/>
  <c r="B125" i="72"/>
  <c r="C125" i="72"/>
  <c r="D125" i="72"/>
  <c r="E125" i="72"/>
  <c r="F125" i="72"/>
  <c r="B126" i="72"/>
  <c r="C126" i="72"/>
  <c r="D126" i="72"/>
  <c r="E126" i="72"/>
  <c r="F126" i="72"/>
  <c r="B127" i="72"/>
  <c r="C127" i="72"/>
  <c r="D127" i="72"/>
  <c r="E127" i="72"/>
  <c r="F127" i="72"/>
  <c r="B128" i="72"/>
  <c r="C128" i="72"/>
  <c r="D128" i="72"/>
  <c r="E128" i="72"/>
  <c r="F128" i="72"/>
  <c r="B129" i="72"/>
  <c r="C129" i="72"/>
  <c r="D129" i="72"/>
  <c r="E129" i="72"/>
  <c r="F129" i="72"/>
  <c r="B130" i="72"/>
  <c r="C130" i="72"/>
  <c r="D130" i="72"/>
  <c r="E130" i="72"/>
  <c r="F130" i="72"/>
  <c r="B131" i="72"/>
  <c r="C131" i="72"/>
  <c r="D131" i="72"/>
  <c r="E131" i="72"/>
  <c r="F131" i="72"/>
  <c r="B132" i="72"/>
  <c r="C132" i="72"/>
  <c r="D132" i="72"/>
  <c r="E132" i="72"/>
  <c r="F132" i="72"/>
  <c r="B133" i="72"/>
  <c r="C133" i="72"/>
  <c r="D133" i="72"/>
  <c r="E133" i="72"/>
  <c r="F133" i="72"/>
  <c r="B134" i="72"/>
  <c r="C134" i="72"/>
  <c r="D134" i="72"/>
  <c r="E134" i="72"/>
  <c r="F134" i="72"/>
  <c r="B135" i="72"/>
  <c r="C135" i="72"/>
  <c r="D135" i="72"/>
  <c r="E135" i="72"/>
  <c r="F135" i="72"/>
  <c r="B136" i="72"/>
  <c r="C136" i="72"/>
  <c r="D136" i="72"/>
  <c r="E136" i="72"/>
  <c r="F136" i="72"/>
  <c r="B137" i="72"/>
  <c r="C137" i="72"/>
  <c r="D137" i="72"/>
  <c r="E137" i="72"/>
  <c r="F137" i="72"/>
  <c r="B138" i="72"/>
  <c r="C138" i="72"/>
  <c r="D138" i="72"/>
  <c r="E138" i="72"/>
  <c r="F138" i="72"/>
  <c r="B139" i="72"/>
  <c r="C139" i="72"/>
  <c r="D139" i="72"/>
  <c r="E139" i="72"/>
  <c r="F139" i="72"/>
  <c r="B140" i="72"/>
  <c r="C140" i="72"/>
  <c r="D140" i="72"/>
  <c r="E140" i="72"/>
  <c r="F140" i="72"/>
  <c r="B141" i="72"/>
  <c r="C141" i="72"/>
  <c r="D141" i="72"/>
  <c r="E141" i="72"/>
  <c r="F141" i="72"/>
  <c r="B142" i="72"/>
  <c r="C142" i="72"/>
  <c r="D142" i="72"/>
  <c r="E142" i="72"/>
  <c r="F142" i="72"/>
  <c r="B143" i="72"/>
  <c r="C143" i="72"/>
  <c r="D143" i="72"/>
  <c r="E143" i="72"/>
  <c r="F143" i="72"/>
  <c r="B144" i="72"/>
  <c r="C144" i="72"/>
  <c r="D144" i="72"/>
  <c r="E144" i="72"/>
  <c r="F144" i="72"/>
  <c r="B145" i="72"/>
  <c r="C145" i="72"/>
  <c r="D145" i="72"/>
  <c r="E145" i="72"/>
  <c r="F145" i="72"/>
  <c r="B146" i="72"/>
  <c r="C146" i="72"/>
  <c r="D146" i="72"/>
  <c r="E146" i="72"/>
  <c r="F146" i="72"/>
  <c r="B147" i="72"/>
  <c r="C147" i="72"/>
  <c r="D147" i="72"/>
  <c r="E147" i="72"/>
  <c r="F147" i="72"/>
  <c r="B148" i="72"/>
  <c r="C148" i="72"/>
  <c r="D148" i="72"/>
  <c r="E148" i="72"/>
  <c r="F148" i="72"/>
  <c r="B149" i="72"/>
  <c r="C149" i="72"/>
  <c r="D149" i="72"/>
  <c r="E149" i="72"/>
  <c r="F149" i="72"/>
  <c r="B150" i="72"/>
  <c r="C150" i="72"/>
  <c r="D150" i="72"/>
  <c r="E150" i="72"/>
  <c r="F150" i="72"/>
  <c r="B151" i="72"/>
  <c r="C151" i="72"/>
  <c r="D151" i="72"/>
  <c r="E151" i="72"/>
  <c r="F151" i="72"/>
  <c r="B152" i="72"/>
  <c r="C152" i="72"/>
  <c r="D152" i="72"/>
  <c r="E152" i="72"/>
  <c r="F152" i="72"/>
  <c r="B153" i="72"/>
  <c r="C153" i="72"/>
  <c r="D153" i="72"/>
  <c r="E153" i="72"/>
  <c r="F153" i="72"/>
  <c r="B154" i="72"/>
  <c r="C154" i="72"/>
  <c r="D154" i="72"/>
  <c r="E154" i="72"/>
  <c r="F154" i="72"/>
  <c r="B155" i="72"/>
  <c r="C155" i="72"/>
  <c r="D155" i="72"/>
  <c r="E155" i="72"/>
  <c r="F155" i="72"/>
  <c r="B156" i="72"/>
  <c r="C156" i="72"/>
  <c r="D156" i="72"/>
  <c r="E156" i="72"/>
  <c r="F156" i="72"/>
  <c r="B157" i="72"/>
  <c r="C157" i="72"/>
  <c r="D157" i="72"/>
  <c r="E157" i="72"/>
  <c r="F157" i="72"/>
  <c r="B158" i="72"/>
  <c r="C158" i="72"/>
  <c r="D158" i="72"/>
  <c r="E158" i="72"/>
  <c r="F158" i="72"/>
  <c r="B159" i="72"/>
  <c r="C159" i="72"/>
  <c r="D159" i="72"/>
  <c r="E159" i="72"/>
  <c r="F159" i="72"/>
  <c r="B166" i="72"/>
  <c r="C166" i="72"/>
  <c r="D166" i="72"/>
  <c r="E166" i="72"/>
  <c r="F166" i="72"/>
  <c r="B167" i="72"/>
  <c r="C167" i="72"/>
  <c r="D167" i="72"/>
  <c r="E167" i="72"/>
  <c r="F167" i="72"/>
  <c r="B168" i="72"/>
  <c r="C168" i="72"/>
  <c r="D168" i="72"/>
  <c r="E168" i="72"/>
  <c r="F168" i="72"/>
  <c r="B169" i="72"/>
  <c r="C169" i="72"/>
  <c r="D169" i="72"/>
  <c r="E169" i="72"/>
  <c r="F169" i="72"/>
  <c r="B170" i="72"/>
  <c r="C170" i="72"/>
  <c r="D170" i="72"/>
  <c r="E170" i="72"/>
  <c r="F170" i="72"/>
  <c r="B171" i="72"/>
  <c r="C171" i="72"/>
  <c r="D171" i="72"/>
  <c r="E171" i="72"/>
  <c r="F171" i="72"/>
  <c r="B172" i="72"/>
  <c r="C172" i="72"/>
  <c r="D172" i="72"/>
  <c r="E172" i="72"/>
  <c r="F172" i="72"/>
  <c r="B173" i="72"/>
  <c r="C173" i="72"/>
  <c r="D173" i="72"/>
  <c r="E173" i="72"/>
  <c r="F173" i="72"/>
  <c r="B174" i="72"/>
  <c r="C174" i="72"/>
  <c r="D174" i="72"/>
  <c r="E174" i="72"/>
  <c r="F174" i="72"/>
  <c r="B175" i="72"/>
  <c r="C175" i="72"/>
  <c r="D175" i="72"/>
  <c r="E175" i="72"/>
  <c r="F175" i="72"/>
  <c r="B176" i="72"/>
  <c r="C176" i="72"/>
  <c r="D176" i="72"/>
  <c r="E176" i="72"/>
  <c r="F176" i="72"/>
  <c r="B177" i="72"/>
  <c r="C177" i="72"/>
  <c r="D177" i="72"/>
  <c r="E177" i="72"/>
  <c r="F177" i="72"/>
  <c r="B178" i="72"/>
  <c r="C178" i="72"/>
  <c r="D178" i="72"/>
  <c r="E178" i="72"/>
  <c r="F178" i="72"/>
  <c r="B179" i="72"/>
  <c r="C179" i="72"/>
  <c r="D179" i="72"/>
  <c r="E179" i="72"/>
  <c r="F179" i="72"/>
  <c r="B180" i="72"/>
  <c r="C180" i="72"/>
  <c r="D180" i="72"/>
  <c r="E180" i="72"/>
  <c r="F180" i="72"/>
  <c r="B181" i="72"/>
  <c r="C181" i="72"/>
  <c r="D181" i="72"/>
  <c r="E181" i="72"/>
  <c r="F181" i="72"/>
  <c r="B182" i="72"/>
  <c r="C182" i="72"/>
  <c r="D182" i="72"/>
  <c r="E182" i="72"/>
  <c r="F182" i="72"/>
  <c r="B183" i="72"/>
  <c r="C183" i="72"/>
  <c r="D183" i="72"/>
  <c r="E183" i="72"/>
  <c r="F183" i="72"/>
  <c r="B184" i="72"/>
  <c r="C184" i="72"/>
  <c r="D184" i="72"/>
  <c r="E184" i="72"/>
  <c r="F184" i="72"/>
  <c r="B185" i="72"/>
  <c r="C185" i="72"/>
  <c r="D185" i="72"/>
  <c r="E185" i="72"/>
  <c r="F185" i="72"/>
  <c r="B186" i="72"/>
  <c r="C186" i="72"/>
  <c r="D186" i="72"/>
  <c r="E186" i="72"/>
  <c r="F186" i="72"/>
  <c r="B187" i="72"/>
  <c r="C187" i="72"/>
  <c r="D187" i="72"/>
  <c r="E187" i="72"/>
  <c r="F187" i="72"/>
  <c r="B188" i="72"/>
  <c r="C188" i="72"/>
  <c r="D188" i="72"/>
  <c r="E188" i="72"/>
  <c r="F188" i="72"/>
  <c r="B189" i="72"/>
  <c r="C189" i="72"/>
  <c r="D189" i="72"/>
  <c r="E189" i="72"/>
  <c r="F189" i="72"/>
  <c r="B190" i="72"/>
  <c r="C190" i="72"/>
  <c r="D190" i="72"/>
  <c r="E190" i="72"/>
  <c r="F190" i="72"/>
  <c r="B191" i="72"/>
  <c r="C191" i="72"/>
  <c r="D191" i="72"/>
  <c r="E191" i="72"/>
  <c r="F191" i="72"/>
  <c r="B192" i="72"/>
  <c r="C192" i="72"/>
  <c r="D192" i="72"/>
  <c r="E192" i="72"/>
  <c r="F192" i="72"/>
  <c r="B193" i="72"/>
  <c r="C193" i="72"/>
  <c r="D193" i="72"/>
  <c r="E193" i="72"/>
  <c r="F193" i="72"/>
  <c r="B194" i="72"/>
  <c r="C194" i="72"/>
  <c r="D194" i="72"/>
  <c r="E194" i="72"/>
  <c r="F194" i="72"/>
  <c r="B195" i="72"/>
  <c r="C195" i="72"/>
  <c r="D195" i="72"/>
  <c r="E195" i="72"/>
  <c r="F195" i="72"/>
  <c r="B196" i="72"/>
  <c r="C196" i="72"/>
  <c r="D196" i="72"/>
  <c r="E196" i="72"/>
  <c r="F196" i="72"/>
  <c r="B2" i="72"/>
  <c r="C2" i="72"/>
  <c r="D2" i="72"/>
  <c r="E2" i="72"/>
  <c r="F2" i="72"/>
  <c r="B3" i="72"/>
  <c r="C3" i="72"/>
  <c r="D3" i="72"/>
  <c r="E3" i="72"/>
  <c r="F3" i="72"/>
  <c r="B4" i="72"/>
  <c r="C4" i="72"/>
  <c r="D4" i="72"/>
  <c r="E4" i="72"/>
  <c r="F4" i="72"/>
  <c r="B5" i="72"/>
  <c r="C5" i="72"/>
  <c r="D5" i="72"/>
  <c r="E5" i="72"/>
  <c r="F5" i="72"/>
  <c r="B6" i="72"/>
  <c r="C6" i="72"/>
  <c r="D6" i="72"/>
  <c r="E6" i="72"/>
  <c r="F6" i="72"/>
  <c r="B7" i="72"/>
  <c r="C7" i="72"/>
  <c r="D7" i="72"/>
  <c r="E7" i="72"/>
  <c r="F7" i="72"/>
  <c r="B8" i="72"/>
  <c r="C8" i="72"/>
  <c r="D8" i="72"/>
  <c r="E8" i="72"/>
  <c r="F8" i="72"/>
  <c r="B9" i="72"/>
  <c r="C9" i="72"/>
  <c r="D9" i="72"/>
  <c r="E9" i="72"/>
  <c r="F9" i="72"/>
  <c r="B343" i="72"/>
  <c r="C343" i="72"/>
  <c r="D343" i="72"/>
  <c r="E343" i="72"/>
  <c r="F343" i="72"/>
  <c r="B344" i="72"/>
  <c r="C344" i="72"/>
  <c r="D344" i="72"/>
  <c r="E344" i="72"/>
  <c r="F344" i="72"/>
  <c r="B345" i="72"/>
  <c r="C345" i="72"/>
  <c r="D345" i="72"/>
  <c r="E345" i="72"/>
  <c r="F345" i="72"/>
  <c r="B346" i="72"/>
  <c r="C346" i="72"/>
  <c r="D346" i="72"/>
  <c r="E346" i="72"/>
  <c r="F346" i="72"/>
  <c r="B347" i="72"/>
  <c r="C347" i="72"/>
  <c r="D347" i="72"/>
  <c r="E347" i="72"/>
  <c r="F347" i="72"/>
  <c r="B348" i="72"/>
  <c r="C348" i="72"/>
  <c r="D348" i="72"/>
  <c r="E348" i="72"/>
  <c r="F348" i="72"/>
  <c r="B349" i="72"/>
  <c r="C349" i="72"/>
  <c r="D349" i="72"/>
  <c r="E349" i="72"/>
  <c r="F349" i="72"/>
  <c r="B350" i="72"/>
  <c r="C350" i="72"/>
  <c r="D350" i="72"/>
  <c r="E350" i="72"/>
  <c r="F350" i="72"/>
  <c r="B351" i="72"/>
  <c r="C351" i="72"/>
  <c r="D351" i="72"/>
  <c r="E351" i="72"/>
  <c r="F351" i="72"/>
  <c r="B352" i="72"/>
  <c r="C352" i="72"/>
  <c r="D352" i="72"/>
  <c r="E352" i="72"/>
  <c r="F352" i="72"/>
  <c r="B353" i="72"/>
  <c r="C353" i="72"/>
  <c r="D353" i="72"/>
  <c r="E353" i="72"/>
  <c r="F353" i="72"/>
  <c r="B354" i="72"/>
  <c r="C354" i="72"/>
  <c r="D354" i="72"/>
  <c r="E354" i="72"/>
  <c r="F354" i="72"/>
  <c r="B355" i="72"/>
  <c r="C355" i="72"/>
  <c r="D355" i="72"/>
  <c r="E355" i="72"/>
  <c r="F355" i="72"/>
  <c r="B356" i="72"/>
  <c r="C356" i="72"/>
  <c r="D356" i="72"/>
  <c r="E356" i="72"/>
  <c r="F356" i="72"/>
  <c r="B357" i="72"/>
  <c r="C357" i="72"/>
  <c r="D357" i="72"/>
  <c r="E357" i="72"/>
  <c r="F357" i="72"/>
  <c r="B197" i="72"/>
  <c r="C197" i="72"/>
  <c r="D197" i="72"/>
  <c r="E197" i="72"/>
  <c r="F197" i="72"/>
  <c r="B198" i="72"/>
  <c r="C198" i="72"/>
  <c r="D198" i="72"/>
  <c r="E198" i="72"/>
  <c r="F198" i="72"/>
  <c r="B199" i="72"/>
  <c r="C199" i="72"/>
  <c r="D199" i="72"/>
  <c r="E199" i="72"/>
  <c r="F199" i="72"/>
  <c r="B200" i="72"/>
  <c r="C200" i="72"/>
  <c r="D200" i="72"/>
  <c r="E200" i="72"/>
  <c r="F200" i="72"/>
  <c r="B201" i="72"/>
  <c r="C201" i="72"/>
  <c r="D201" i="72"/>
  <c r="E201" i="72"/>
  <c r="F201" i="72"/>
  <c r="B202" i="72"/>
  <c r="C202" i="72"/>
  <c r="D202" i="72"/>
  <c r="E202" i="72"/>
  <c r="F202" i="72"/>
  <c r="B203" i="72"/>
  <c r="C203" i="72"/>
  <c r="D203" i="72"/>
  <c r="E203" i="72"/>
  <c r="F203" i="72"/>
  <c r="B204" i="72"/>
  <c r="C204" i="72"/>
  <c r="D204" i="72"/>
  <c r="E204" i="72"/>
  <c r="F204" i="72"/>
  <c r="B205" i="72"/>
  <c r="C205" i="72"/>
  <c r="D205" i="72"/>
  <c r="E205" i="72"/>
  <c r="F205" i="72"/>
  <c r="B206" i="72"/>
  <c r="C206" i="72"/>
  <c r="D206" i="72"/>
  <c r="E206" i="72"/>
  <c r="F206" i="72"/>
  <c r="B207" i="72"/>
  <c r="C207" i="72"/>
  <c r="D207" i="72"/>
  <c r="E207" i="72"/>
  <c r="F207" i="72"/>
  <c r="B208" i="72"/>
  <c r="C208" i="72"/>
  <c r="D208" i="72"/>
  <c r="E208" i="72"/>
  <c r="F208" i="72"/>
  <c r="B209" i="72"/>
  <c r="C209" i="72"/>
  <c r="D209" i="72"/>
  <c r="E209" i="72"/>
  <c r="F209" i="72"/>
  <c r="B210" i="72"/>
  <c r="C210" i="72"/>
  <c r="D210" i="72"/>
  <c r="E210" i="72"/>
  <c r="F210" i="72"/>
  <c r="B211" i="72"/>
  <c r="C211" i="72"/>
  <c r="D211" i="72"/>
  <c r="E211" i="72"/>
  <c r="F211" i="72"/>
  <c r="B212" i="72"/>
  <c r="C212" i="72"/>
  <c r="D212" i="72"/>
  <c r="E212" i="72"/>
  <c r="F212" i="72"/>
  <c r="B213" i="72"/>
  <c r="C213" i="72"/>
  <c r="D213" i="72"/>
  <c r="E213" i="72"/>
  <c r="F213" i="72"/>
  <c r="B214" i="72"/>
  <c r="C214" i="72"/>
  <c r="D214" i="72"/>
  <c r="E214" i="72"/>
  <c r="F214" i="72"/>
  <c r="B215" i="72"/>
  <c r="C215" i="72"/>
  <c r="D215" i="72"/>
  <c r="E215" i="72"/>
  <c r="F215" i="72"/>
  <c r="B216" i="72"/>
  <c r="C216" i="72"/>
  <c r="D216" i="72"/>
  <c r="E216" i="72"/>
  <c r="F216" i="72"/>
  <c r="B217" i="72"/>
  <c r="C217" i="72"/>
  <c r="D217" i="72"/>
  <c r="E217" i="72"/>
  <c r="F217" i="72"/>
  <c r="B218" i="72"/>
  <c r="C218" i="72"/>
  <c r="D218" i="72"/>
  <c r="E218" i="72"/>
  <c r="F218" i="72"/>
  <c r="B376" i="72"/>
  <c r="C376" i="72"/>
  <c r="D376" i="72"/>
  <c r="E376" i="72"/>
  <c r="F376" i="72"/>
  <c r="B377" i="72"/>
  <c r="C377" i="72"/>
  <c r="D377" i="72"/>
  <c r="E377" i="72"/>
  <c r="F377" i="72"/>
  <c r="B378" i="72"/>
  <c r="C378" i="72"/>
  <c r="D378" i="72"/>
  <c r="E378" i="72"/>
  <c r="F378" i="72"/>
  <c r="B379" i="72"/>
  <c r="C379" i="72"/>
  <c r="D379" i="72"/>
  <c r="E379" i="72"/>
  <c r="F379" i="72"/>
  <c r="B380" i="72"/>
  <c r="C380" i="72"/>
  <c r="D380" i="72"/>
  <c r="E380" i="72"/>
  <c r="F380" i="72"/>
  <c r="B381" i="72"/>
  <c r="C381" i="72"/>
  <c r="D381" i="72"/>
  <c r="E381" i="72"/>
  <c r="F381" i="72"/>
  <c r="B382" i="72"/>
  <c r="C382" i="72"/>
  <c r="D382" i="72"/>
  <c r="E382" i="72"/>
  <c r="F382" i="72"/>
  <c r="B383" i="72"/>
  <c r="C383" i="72"/>
  <c r="D383" i="72"/>
  <c r="E383" i="72"/>
  <c r="F383" i="72"/>
  <c r="B384" i="72"/>
  <c r="C384" i="72"/>
  <c r="D384" i="72"/>
  <c r="E384" i="72"/>
  <c r="F384" i="72"/>
  <c r="B385" i="72"/>
  <c r="C385" i="72"/>
  <c r="D385" i="72"/>
  <c r="E385" i="72"/>
  <c r="F385" i="72"/>
  <c r="B386" i="72"/>
  <c r="C386" i="72"/>
  <c r="D386" i="72"/>
  <c r="E386" i="72"/>
  <c r="F386" i="72"/>
  <c r="B387" i="72"/>
  <c r="C387" i="72"/>
  <c r="D387" i="72"/>
  <c r="E387" i="72"/>
  <c r="F387" i="72"/>
  <c r="B388" i="72"/>
  <c r="C388" i="72"/>
  <c r="D388" i="72"/>
  <c r="E388" i="72"/>
  <c r="F388" i="72"/>
  <c r="B389" i="72"/>
  <c r="C389" i="72"/>
  <c r="D389" i="72"/>
  <c r="E389" i="72"/>
  <c r="F389" i="72"/>
  <c r="B390" i="72"/>
  <c r="C390" i="72"/>
  <c r="D390" i="72"/>
  <c r="E390" i="72"/>
  <c r="F390" i="72"/>
  <c r="B391" i="72"/>
  <c r="C391" i="72"/>
  <c r="D391" i="72"/>
  <c r="E391" i="72"/>
  <c r="F391" i="72"/>
  <c r="B392" i="72"/>
  <c r="C392" i="72"/>
  <c r="D392" i="72"/>
  <c r="E392" i="72"/>
  <c r="F392" i="72"/>
  <c r="B393" i="72"/>
  <c r="C393" i="72"/>
  <c r="D393" i="72"/>
  <c r="E393" i="72"/>
  <c r="F393" i="72"/>
  <c r="B394" i="72"/>
  <c r="C394" i="72"/>
  <c r="D394" i="72"/>
  <c r="E394" i="72"/>
  <c r="F394" i="72"/>
  <c r="B395" i="72"/>
  <c r="C395" i="72"/>
  <c r="D395" i="72"/>
  <c r="E395" i="72"/>
  <c r="F395" i="72"/>
  <c r="B396" i="72"/>
  <c r="C396" i="72"/>
  <c r="D396" i="72"/>
  <c r="E396" i="72"/>
  <c r="F396" i="72"/>
  <c r="B397" i="72"/>
  <c r="C397" i="72"/>
  <c r="D397" i="72"/>
  <c r="E397" i="72"/>
  <c r="F397" i="72"/>
  <c r="B398" i="72"/>
  <c r="C398" i="72"/>
  <c r="D398" i="72"/>
  <c r="E398" i="72"/>
  <c r="F398" i="72"/>
  <c r="B399" i="72"/>
  <c r="C399" i="72"/>
  <c r="D399" i="72"/>
  <c r="E399" i="72"/>
  <c r="F399" i="72"/>
  <c r="B400" i="72"/>
  <c r="C400" i="72"/>
  <c r="D400" i="72"/>
  <c r="E400" i="72"/>
  <c r="F400" i="72"/>
  <c r="B401" i="72"/>
  <c r="C401" i="72"/>
  <c r="D401" i="72"/>
  <c r="E401" i="72"/>
  <c r="F401" i="72"/>
  <c r="B402" i="72"/>
  <c r="C402" i="72"/>
  <c r="D402" i="72"/>
  <c r="E402" i="72"/>
  <c r="F402" i="72"/>
  <c r="B403" i="72"/>
  <c r="C403" i="72"/>
  <c r="D403" i="72"/>
  <c r="E403" i="72"/>
  <c r="F403" i="72"/>
  <c r="B404" i="72"/>
  <c r="C404" i="72"/>
  <c r="D404" i="72"/>
  <c r="E404" i="72"/>
  <c r="F404" i="72"/>
  <c r="B405" i="72"/>
  <c r="C405" i="72"/>
  <c r="D405" i="72"/>
  <c r="E405" i="72"/>
  <c r="F405" i="72"/>
  <c r="B406" i="72"/>
  <c r="C406" i="72"/>
  <c r="D406" i="72"/>
  <c r="E406" i="72"/>
  <c r="F406" i="72"/>
  <c r="B407" i="72"/>
  <c r="C407" i="72"/>
  <c r="D407" i="72"/>
  <c r="E407" i="72"/>
  <c r="F407" i="72"/>
  <c r="B408" i="72"/>
  <c r="C408" i="72"/>
  <c r="D408" i="72"/>
  <c r="E408" i="72"/>
  <c r="F408" i="72"/>
  <c r="B409" i="72"/>
  <c r="C409" i="72"/>
  <c r="D409" i="72"/>
  <c r="E409" i="72"/>
  <c r="F409" i="72"/>
  <c r="B410" i="72"/>
  <c r="C410" i="72"/>
  <c r="D410" i="72"/>
  <c r="E410" i="72"/>
  <c r="F410" i="72"/>
  <c r="B411" i="72"/>
  <c r="C411" i="72"/>
  <c r="D411" i="72"/>
  <c r="E411" i="72"/>
  <c r="F411" i="72"/>
  <c r="B412" i="72"/>
  <c r="C412" i="72"/>
  <c r="D412" i="72"/>
  <c r="E412" i="72"/>
  <c r="F412" i="72"/>
  <c r="B413" i="72"/>
  <c r="C413" i="72"/>
  <c r="D413" i="72"/>
  <c r="E413" i="72"/>
  <c r="F413" i="72"/>
  <c r="B414" i="72"/>
  <c r="C414" i="72"/>
  <c r="D414" i="72"/>
  <c r="E414" i="72"/>
  <c r="F414" i="72"/>
  <c r="B415" i="72"/>
  <c r="C415" i="72"/>
  <c r="D415" i="72"/>
  <c r="E415" i="72"/>
  <c r="F415" i="72"/>
  <c r="B416" i="72"/>
  <c r="C416" i="72"/>
  <c r="D416" i="72"/>
  <c r="E416" i="72"/>
  <c r="F416" i="72"/>
  <c r="B417" i="72"/>
  <c r="C417" i="72"/>
  <c r="D417" i="72"/>
  <c r="E417" i="72"/>
  <c r="F417" i="72"/>
  <c r="B418" i="72"/>
  <c r="C418" i="72"/>
  <c r="D418" i="72"/>
  <c r="E418" i="72"/>
  <c r="F418" i="72"/>
  <c r="B419" i="72"/>
  <c r="C419" i="72"/>
  <c r="D419" i="72"/>
  <c r="E419" i="72"/>
  <c r="F419" i="72"/>
  <c r="B420" i="72"/>
  <c r="C420" i="72"/>
  <c r="D420" i="72"/>
  <c r="E420" i="72"/>
  <c r="F420" i="72"/>
  <c r="B421" i="72"/>
  <c r="C421" i="72"/>
  <c r="D421" i="72"/>
  <c r="E421" i="72"/>
  <c r="F421" i="72"/>
  <c r="B422" i="72"/>
  <c r="C422" i="72"/>
  <c r="D422" i="72"/>
  <c r="E422" i="72"/>
  <c r="F422" i="72"/>
  <c r="B423" i="72"/>
  <c r="C423" i="72"/>
  <c r="D423" i="72"/>
  <c r="E423" i="72"/>
  <c r="F423" i="72"/>
  <c r="B424" i="72"/>
  <c r="C424" i="72"/>
  <c r="D424" i="72"/>
  <c r="E424" i="72"/>
  <c r="F424" i="72"/>
  <c r="B425" i="72"/>
  <c r="C425" i="72"/>
  <c r="D425" i="72"/>
  <c r="E425" i="72"/>
  <c r="F425" i="72"/>
  <c r="B426" i="72"/>
  <c r="C426" i="72"/>
  <c r="D426" i="72"/>
  <c r="E426" i="72"/>
  <c r="F426" i="72"/>
  <c r="B427" i="72"/>
  <c r="C427" i="72"/>
  <c r="D427" i="72"/>
  <c r="E427" i="72"/>
  <c r="F427" i="72"/>
  <c r="B428" i="72"/>
  <c r="C428" i="72"/>
  <c r="D428" i="72"/>
  <c r="E428" i="72"/>
  <c r="F428" i="72"/>
  <c r="B429" i="72"/>
  <c r="C429" i="72"/>
  <c r="D429" i="72"/>
  <c r="E429" i="72"/>
  <c r="F429" i="72"/>
  <c r="B430" i="72"/>
  <c r="C430" i="72"/>
  <c r="D430" i="72"/>
  <c r="E430" i="72"/>
  <c r="F430" i="72"/>
  <c r="B431" i="72"/>
  <c r="C431" i="72"/>
  <c r="D431" i="72"/>
  <c r="E431" i="72"/>
  <c r="F431" i="72"/>
  <c r="B432" i="72"/>
  <c r="C432" i="72"/>
  <c r="D432" i="72"/>
  <c r="E432" i="72"/>
  <c r="F432" i="72"/>
  <c r="B433" i="72"/>
  <c r="C433" i="72"/>
  <c r="D433" i="72"/>
  <c r="E433" i="72"/>
  <c r="F433" i="72"/>
  <c r="B434" i="72"/>
  <c r="C434" i="72"/>
  <c r="D434" i="72"/>
  <c r="E434" i="72"/>
  <c r="F434" i="72"/>
  <c r="B435" i="72"/>
  <c r="C435" i="72"/>
  <c r="D435" i="72"/>
  <c r="E435" i="72"/>
  <c r="F435" i="72"/>
  <c r="B436" i="72"/>
  <c r="C436" i="72"/>
  <c r="D436" i="72"/>
  <c r="E436" i="72"/>
  <c r="F436" i="72"/>
  <c r="B437" i="72"/>
  <c r="C437" i="72"/>
  <c r="D437" i="72"/>
  <c r="E437" i="72"/>
  <c r="F437" i="72"/>
  <c r="B438" i="72"/>
  <c r="C438" i="72"/>
  <c r="D438" i="72"/>
  <c r="E438" i="72"/>
  <c r="F438" i="72"/>
  <c r="B439" i="72"/>
  <c r="C439" i="72"/>
  <c r="D439" i="72"/>
  <c r="E439" i="72"/>
  <c r="F439" i="72"/>
  <c r="B440" i="72"/>
  <c r="C440" i="72"/>
  <c r="D440" i="72"/>
  <c r="E440" i="72"/>
  <c r="F440" i="72"/>
  <c r="B441" i="72"/>
  <c r="C441" i="72"/>
  <c r="D441" i="72"/>
  <c r="E441" i="72"/>
  <c r="F441" i="72"/>
  <c r="B442" i="72"/>
  <c r="C442" i="72"/>
  <c r="D442" i="72"/>
  <c r="E442" i="72"/>
  <c r="F442" i="72"/>
  <c r="B443" i="72"/>
  <c r="C443" i="72"/>
  <c r="D443" i="72"/>
  <c r="E443" i="72"/>
  <c r="F443" i="72"/>
  <c r="B444" i="72"/>
  <c r="C444" i="72"/>
  <c r="D444" i="72"/>
  <c r="E444" i="72"/>
  <c r="F444" i="72"/>
  <c r="B445" i="72"/>
  <c r="C445" i="72"/>
  <c r="D445" i="72"/>
  <c r="E445" i="72"/>
  <c r="F445" i="72"/>
  <c r="B446" i="72"/>
  <c r="C446" i="72"/>
  <c r="D446" i="72"/>
  <c r="E446" i="72"/>
  <c r="F446" i="72"/>
  <c r="B447" i="72"/>
  <c r="C447" i="72"/>
  <c r="D447" i="72"/>
  <c r="E447" i="72"/>
  <c r="F447" i="72"/>
  <c r="B488" i="72"/>
  <c r="C488" i="72"/>
  <c r="D488" i="72"/>
  <c r="E488" i="72"/>
  <c r="F488" i="72"/>
  <c r="B489" i="72"/>
  <c r="C489" i="72"/>
  <c r="D489" i="72"/>
  <c r="E489" i="72"/>
  <c r="F489" i="72"/>
  <c r="B490" i="72"/>
  <c r="C490" i="72"/>
  <c r="D490" i="72"/>
  <c r="E490" i="72"/>
  <c r="F490" i="72"/>
  <c r="B491" i="72"/>
  <c r="C491" i="72"/>
  <c r="D491" i="72"/>
  <c r="E491" i="72"/>
  <c r="F491" i="72"/>
  <c r="B492" i="72"/>
  <c r="C492" i="72"/>
  <c r="D492" i="72"/>
  <c r="E492" i="72"/>
  <c r="F492" i="72"/>
  <c r="B493" i="72"/>
  <c r="C493" i="72"/>
  <c r="D493" i="72"/>
  <c r="E493" i="72"/>
  <c r="F493" i="72"/>
  <c r="B494" i="72"/>
  <c r="C494" i="72"/>
  <c r="D494" i="72"/>
  <c r="E494" i="72"/>
  <c r="F494" i="72"/>
  <c r="B495" i="72"/>
  <c r="C495" i="72"/>
  <c r="D495" i="72"/>
  <c r="E495" i="72"/>
  <c r="F495" i="72"/>
  <c r="B496" i="72"/>
  <c r="C496" i="72"/>
  <c r="D496" i="72"/>
  <c r="E496" i="72"/>
  <c r="F496" i="72"/>
  <c r="B497" i="72"/>
  <c r="C497" i="72"/>
  <c r="D497" i="72"/>
  <c r="E497" i="72"/>
  <c r="F497" i="72"/>
  <c r="B498" i="72"/>
  <c r="C498" i="72"/>
  <c r="D498" i="72"/>
  <c r="E498" i="72"/>
  <c r="F498" i="72"/>
  <c r="B499" i="72"/>
  <c r="C499" i="72"/>
  <c r="D499" i="72"/>
  <c r="E499" i="72"/>
  <c r="F499" i="72"/>
  <c r="B500" i="72"/>
  <c r="C500" i="72"/>
  <c r="D500" i="72"/>
  <c r="E500" i="72"/>
  <c r="F500" i="72"/>
  <c r="B501" i="72"/>
  <c r="C501" i="72"/>
  <c r="D501" i="72"/>
  <c r="E501" i="72"/>
  <c r="F501" i="72"/>
  <c r="B502" i="72"/>
  <c r="C502" i="72"/>
  <c r="D502" i="72"/>
  <c r="E502" i="72"/>
  <c r="F502" i="72"/>
  <c r="B503" i="72"/>
  <c r="C503" i="72"/>
  <c r="D503" i="72"/>
  <c r="E503" i="72"/>
  <c r="F503" i="72"/>
  <c r="B504" i="72"/>
  <c r="C504" i="72"/>
  <c r="D504" i="72"/>
  <c r="E504" i="72"/>
  <c r="F504" i="72"/>
  <c r="B505" i="72"/>
  <c r="C505" i="72"/>
  <c r="D505" i="72"/>
  <c r="E505" i="72"/>
  <c r="F505" i="72"/>
  <c r="B506" i="72"/>
  <c r="C506" i="72"/>
  <c r="D506" i="72"/>
  <c r="E506" i="72"/>
  <c r="F506" i="72"/>
  <c r="B507" i="72"/>
  <c r="C507" i="72"/>
  <c r="D507" i="72"/>
  <c r="E507" i="72"/>
  <c r="F507" i="72"/>
  <c r="B21" i="72"/>
  <c r="C21" i="72"/>
  <c r="D21" i="72"/>
  <c r="E21" i="72"/>
  <c r="F21" i="72"/>
  <c r="B22" i="72"/>
  <c r="C22" i="72"/>
  <c r="D22" i="72"/>
  <c r="E22" i="72"/>
  <c r="F22" i="72"/>
  <c r="B23" i="72"/>
  <c r="C23" i="72"/>
  <c r="D23" i="72"/>
  <c r="E23" i="72"/>
  <c r="F23" i="72"/>
  <c r="B24" i="72"/>
  <c r="C24" i="72"/>
  <c r="D24" i="72"/>
  <c r="E24" i="72"/>
  <c r="F24" i="72"/>
  <c r="B25" i="72"/>
  <c r="C25" i="72"/>
  <c r="D25" i="72"/>
  <c r="E25" i="72"/>
  <c r="F25" i="72"/>
  <c r="B26" i="72"/>
  <c r="C26" i="72"/>
  <c r="D26" i="72"/>
  <c r="E26" i="72"/>
  <c r="F26" i="72"/>
  <c r="B27" i="72"/>
  <c r="C27" i="72"/>
  <c r="D27" i="72"/>
  <c r="E27" i="72"/>
  <c r="F27" i="72"/>
  <c r="B28" i="72"/>
  <c r="C28" i="72"/>
  <c r="D28" i="72"/>
  <c r="E28" i="72"/>
  <c r="F28" i="72"/>
  <c r="B29" i="72"/>
  <c r="C29" i="72"/>
  <c r="D29" i="72"/>
  <c r="E29" i="72"/>
  <c r="F29" i="72"/>
  <c r="B30" i="72"/>
  <c r="C30" i="72"/>
  <c r="D30" i="72"/>
  <c r="E30" i="72"/>
  <c r="F30" i="72"/>
  <c r="B31" i="72"/>
  <c r="C31" i="72"/>
  <c r="D31" i="72"/>
  <c r="E31" i="72"/>
  <c r="F31" i="72"/>
  <c r="B32" i="72"/>
  <c r="C32" i="72"/>
  <c r="D32" i="72"/>
  <c r="E32" i="72"/>
  <c r="F32" i="72"/>
  <c r="B33" i="72"/>
  <c r="C33" i="72"/>
  <c r="D33" i="72"/>
  <c r="E33" i="72"/>
  <c r="F33" i="72"/>
  <c r="B34" i="72"/>
  <c r="C34" i="72"/>
  <c r="D34" i="72"/>
  <c r="E34" i="72"/>
  <c r="F34" i="72"/>
  <c r="B35" i="72"/>
  <c r="C35" i="72"/>
  <c r="D35" i="72"/>
  <c r="E35" i="72"/>
  <c r="F35" i="72"/>
  <c r="B36" i="72"/>
  <c r="C36" i="72"/>
  <c r="D36" i="72"/>
  <c r="E36" i="72"/>
  <c r="F36" i="72"/>
  <c r="B37" i="72"/>
  <c r="C37" i="72"/>
  <c r="D37" i="72"/>
  <c r="E37" i="72"/>
  <c r="F37" i="72"/>
  <c r="B38" i="72"/>
  <c r="C38" i="72"/>
  <c r="D38" i="72"/>
  <c r="E38" i="72"/>
  <c r="F38" i="72"/>
  <c r="B39" i="72"/>
  <c r="C39" i="72"/>
  <c r="D39" i="72"/>
  <c r="E39" i="72"/>
  <c r="F39" i="72"/>
  <c r="B508" i="72"/>
  <c r="C508" i="72"/>
  <c r="D508" i="72"/>
  <c r="E508" i="72"/>
  <c r="F508" i="72"/>
  <c r="B509" i="72"/>
  <c r="C509" i="72"/>
  <c r="D509" i="72"/>
  <c r="E509" i="72"/>
  <c r="F509" i="72"/>
  <c r="B510" i="72"/>
  <c r="C510" i="72"/>
  <c r="D510" i="72"/>
  <c r="E510" i="72"/>
  <c r="F510" i="72"/>
  <c r="B511" i="72"/>
  <c r="C511" i="72"/>
  <c r="D511" i="72"/>
  <c r="E511" i="72"/>
  <c r="F511" i="72"/>
  <c r="B512" i="72"/>
  <c r="C512" i="72"/>
  <c r="D512" i="72"/>
  <c r="E512" i="72"/>
  <c r="F512" i="72"/>
  <c r="B513" i="72"/>
  <c r="C513" i="72"/>
  <c r="D513" i="72"/>
  <c r="E513" i="72"/>
  <c r="F513" i="72"/>
  <c r="B514" i="72"/>
  <c r="C514" i="72"/>
  <c r="D514" i="72"/>
  <c r="E514" i="72"/>
  <c r="F514" i="72"/>
  <c r="B515" i="72"/>
  <c r="C515" i="72"/>
  <c r="D515" i="72"/>
  <c r="E515" i="72"/>
  <c r="F515" i="72"/>
  <c r="B516" i="72"/>
  <c r="C516" i="72"/>
  <c r="D516" i="72"/>
  <c r="E516" i="72"/>
  <c r="F516" i="72"/>
  <c r="B517" i="72"/>
  <c r="C517" i="72"/>
  <c r="D517" i="72"/>
  <c r="E517" i="72"/>
  <c r="F517" i="72"/>
  <c r="B518" i="72"/>
  <c r="C518" i="72"/>
  <c r="D518" i="72"/>
  <c r="E518" i="72"/>
  <c r="F518" i="72"/>
  <c r="B519" i="72"/>
  <c r="C519" i="72"/>
  <c r="D519" i="72"/>
  <c r="E519" i="72"/>
  <c r="F519" i="72"/>
  <c r="B520" i="72"/>
  <c r="C520" i="72"/>
  <c r="D520" i="72"/>
  <c r="E520" i="72"/>
  <c r="F520" i="72"/>
  <c r="B521" i="72"/>
  <c r="C521" i="72"/>
  <c r="D521" i="72"/>
  <c r="E521" i="72"/>
  <c r="F521" i="72"/>
  <c r="B522" i="72"/>
  <c r="C522" i="72"/>
  <c r="D522" i="72"/>
  <c r="E522" i="72"/>
  <c r="F522" i="72"/>
  <c r="B523" i="72"/>
  <c r="C523" i="72"/>
  <c r="D523" i="72"/>
  <c r="E523" i="72"/>
  <c r="F523" i="72"/>
  <c r="B524" i="72"/>
  <c r="C524" i="72"/>
  <c r="D524" i="72"/>
  <c r="E524" i="72"/>
  <c r="F524" i="72"/>
  <c r="B525" i="72"/>
  <c r="C525" i="72"/>
  <c r="D525" i="72"/>
  <c r="E525" i="72"/>
  <c r="F525" i="72"/>
  <c r="B526" i="72"/>
  <c r="C526" i="72"/>
  <c r="D526" i="72"/>
  <c r="E526" i="72"/>
  <c r="F526" i="72"/>
  <c r="B527" i="72"/>
  <c r="C527" i="72"/>
  <c r="D527" i="72"/>
  <c r="E527" i="72"/>
  <c r="F527" i="72"/>
  <c r="B528" i="72"/>
  <c r="C528" i="72"/>
  <c r="D528" i="72"/>
  <c r="E528" i="72"/>
  <c r="F528" i="72"/>
  <c r="B529" i="72"/>
  <c r="C529" i="72"/>
  <c r="D529" i="72"/>
  <c r="E529" i="72"/>
  <c r="F529" i="72"/>
  <c r="B530" i="72"/>
  <c r="C530" i="72"/>
  <c r="D530" i="72"/>
  <c r="E530" i="72"/>
  <c r="F530" i="72"/>
  <c r="B531" i="72"/>
  <c r="C531" i="72"/>
  <c r="D531" i="72"/>
  <c r="E531" i="72"/>
  <c r="F531" i="72"/>
  <c r="B532" i="72"/>
  <c r="C532" i="72"/>
  <c r="D532" i="72"/>
  <c r="E532" i="72"/>
  <c r="F532" i="72"/>
  <c r="B533" i="72"/>
  <c r="C533" i="72"/>
  <c r="D533" i="72"/>
  <c r="E533" i="72"/>
  <c r="F533" i="72"/>
  <c r="B534" i="72"/>
  <c r="C534" i="72"/>
  <c r="D534" i="72"/>
  <c r="E534" i="72"/>
  <c r="F534" i="72"/>
  <c r="B535" i="72"/>
  <c r="C535" i="72"/>
  <c r="D535" i="72"/>
  <c r="E535" i="72"/>
  <c r="F535" i="72"/>
  <c r="B474" i="72"/>
  <c r="C474" i="72"/>
  <c r="D474" i="72"/>
  <c r="E474" i="72"/>
  <c r="F474" i="72"/>
  <c r="B475" i="72"/>
  <c r="C475" i="72"/>
  <c r="D475" i="72"/>
  <c r="E475" i="72"/>
  <c r="F475" i="72"/>
  <c r="B476" i="72"/>
  <c r="C476" i="72"/>
  <c r="D476" i="72"/>
  <c r="E476" i="72"/>
  <c r="F476" i="72"/>
  <c r="B477" i="72"/>
  <c r="C477" i="72"/>
  <c r="D477" i="72"/>
  <c r="E477" i="72"/>
  <c r="F477" i="72"/>
  <c r="B478" i="72"/>
  <c r="C478" i="72"/>
  <c r="D478" i="72"/>
  <c r="E478" i="72"/>
  <c r="F478" i="72"/>
  <c r="B479" i="72"/>
  <c r="C479" i="72"/>
  <c r="D479" i="72"/>
  <c r="E479" i="72"/>
  <c r="F479" i="72"/>
  <c r="B480" i="72"/>
  <c r="C480" i="72"/>
  <c r="D480" i="72"/>
  <c r="E480" i="72"/>
  <c r="F480" i="72"/>
  <c r="B481" i="72"/>
  <c r="C481" i="72"/>
  <c r="D481" i="72"/>
  <c r="E481" i="72"/>
  <c r="F481" i="72"/>
  <c r="B482" i="72"/>
  <c r="C482" i="72"/>
  <c r="D482" i="72"/>
  <c r="E482" i="72"/>
  <c r="F482" i="72"/>
  <c r="B483" i="72"/>
  <c r="C483" i="72"/>
  <c r="D483" i="72"/>
  <c r="E483" i="72"/>
  <c r="F483" i="72"/>
  <c r="B484" i="72"/>
  <c r="C484" i="72"/>
  <c r="D484" i="72"/>
  <c r="E484" i="72"/>
  <c r="F484" i="72"/>
  <c r="B485" i="72"/>
  <c r="C485" i="72"/>
  <c r="D485" i="72"/>
  <c r="E485" i="72"/>
  <c r="F485" i="72"/>
  <c r="B486" i="72"/>
  <c r="C486" i="72"/>
  <c r="D486" i="72"/>
  <c r="E486" i="72"/>
  <c r="F486" i="72"/>
  <c r="B487" i="72"/>
  <c r="C487" i="72"/>
  <c r="D487" i="72"/>
  <c r="E487" i="72"/>
  <c r="F487" i="72"/>
  <c r="B358" i="72"/>
  <c r="C358" i="72"/>
  <c r="D358" i="72"/>
  <c r="E358" i="72"/>
  <c r="F358" i="72"/>
  <c r="B359" i="72"/>
  <c r="C359" i="72"/>
  <c r="D359" i="72"/>
  <c r="E359" i="72"/>
  <c r="F359" i="72"/>
  <c r="B360" i="72"/>
  <c r="C360" i="72"/>
  <c r="D360" i="72"/>
  <c r="E360" i="72"/>
  <c r="F360" i="72"/>
  <c r="B361" i="72"/>
  <c r="C361" i="72"/>
  <c r="D361" i="72"/>
  <c r="E361" i="72"/>
  <c r="F361" i="72"/>
  <c r="B362" i="72"/>
  <c r="C362" i="72"/>
  <c r="D362" i="72"/>
  <c r="E362" i="72"/>
  <c r="F362" i="72"/>
  <c r="B363" i="72"/>
  <c r="C363" i="72"/>
  <c r="D363" i="72"/>
  <c r="E363" i="72"/>
  <c r="F363" i="72"/>
  <c r="B364" i="72"/>
  <c r="C364" i="72"/>
  <c r="D364" i="72"/>
  <c r="E364" i="72"/>
  <c r="F364" i="72"/>
  <c r="B365" i="72"/>
  <c r="C365" i="72"/>
  <c r="D365" i="72"/>
  <c r="E365" i="72"/>
  <c r="F365" i="72"/>
  <c r="B366" i="72"/>
  <c r="C366" i="72"/>
  <c r="D366" i="72"/>
  <c r="E366" i="72"/>
  <c r="F366" i="72"/>
  <c r="B367" i="72"/>
  <c r="C367" i="72"/>
  <c r="D367" i="72"/>
  <c r="E367" i="72"/>
  <c r="F367" i="72"/>
  <c r="B368" i="72"/>
  <c r="C368" i="72"/>
  <c r="D368" i="72"/>
  <c r="E368" i="72"/>
  <c r="F368" i="72"/>
  <c r="B369" i="72"/>
  <c r="C369" i="72"/>
  <c r="D369" i="72"/>
  <c r="E369" i="72"/>
  <c r="F369" i="72"/>
  <c r="B370" i="72"/>
  <c r="C370" i="72"/>
  <c r="D370" i="72"/>
  <c r="E370" i="72"/>
  <c r="F370" i="72"/>
  <c r="B371" i="72"/>
  <c r="C371" i="72"/>
  <c r="D371" i="72"/>
  <c r="E371" i="72"/>
  <c r="F371" i="72"/>
  <c r="B372" i="72"/>
  <c r="C372" i="72"/>
  <c r="D372" i="72"/>
  <c r="E372" i="72"/>
  <c r="F372" i="72"/>
  <c r="B373" i="72"/>
  <c r="C373" i="72"/>
  <c r="D373" i="72"/>
  <c r="E373" i="72"/>
  <c r="F373" i="72"/>
  <c r="B374" i="72"/>
  <c r="C374" i="72"/>
  <c r="D374" i="72"/>
  <c r="E374" i="72"/>
  <c r="F374" i="72"/>
  <c r="B375" i="72"/>
  <c r="C375" i="72"/>
  <c r="D375" i="72"/>
  <c r="E375" i="72"/>
  <c r="F375" i="72"/>
  <c r="B448" i="72"/>
  <c r="C448" i="72"/>
  <c r="D448" i="72"/>
  <c r="E448" i="72"/>
  <c r="F448" i="72"/>
  <c r="B449" i="72"/>
  <c r="C449" i="72"/>
  <c r="D449" i="72"/>
  <c r="E449" i="72"/>
  <c r="F449" i="72"/>
  <c r="B450" i="72"/>
  <c r="C450" i="72"/>
  <c r="D450" i="72"/>
  <c r="E450" i="72"/>
  <c r="F450" i="72"/>
  <c r="B451" i="72"/>
  <c r="C451" i="72"/>
  <c r="D451" i="72"/>
  <c r="E451" i="72"/>
  <c r="F451" i="72"/>
  <c r="B452" i="72"/>
  <c r="C452" i="72"/>
  <c r="D452" i="72"/>
  <c r="E452" i="72"/>
  <c r="F452" i="72"/>
  <c r="B453" i="72"/>
  <c r="C453" i="72"/>
  <c r="D453" i="72"/>
  <c r="E453" i="72"/>
  <c r="F453" i="72"/>
  <c r="B454" i="72"/>
  <c r="C454" i="72"/>
  <c r="D454" i="72"/>
  <c r="E454" i="72"/>
  <c r="F454" i="72"/>
  <c r="B455" i="72"/>
  <c r="C455" i="72"/>
  <c r="D455" i="72"/>
  <c r="E455" i="72"/>
  <c r="F455" i="72"/>
  <c r="B456" i="72"/>
  <c r="C456" i="72"/>
  <c r="D456" i="72"/>
  <c r="E456" i="72"/>
  <c r="F456" i="72"/>
  <c r="B457" i="72"/>
  <c r="C457" i="72"/>
  <c r="D457" i="72"/>
  <c r="E457" i="72"/>
  <c r="F457" i="72"/>
  <c r="B458" i="72"/>
  <c r="C458" i="72"/>
  <c r="D458" i="72"/>
  <c r="E458" i="72"/>
  <c r="F458" i="72"/>
  <c r="B459" i="72"/>
  <c r="C459" i="72"/>
  <c r="D459" i="72"/>
  <c r="E459" i="72"/>
  <c r="F459" i="72"/>
  <c r="B460" i="72"/>
  <c r="C460" i="72"/>
  <c r="D460" i="72"/>
  <c r="E460" i="72"/>
  <c r="F460" i="72"/>
  <c r="B461" i="72"/>
  <c r="C461" i="72"/>
  <c r="D461" i="72"/>
  <c r="E461" i="72"/>
  <c r="F461" i="72"/>
  <c r="B462" i="72"/>
  <c r="C462" i="72"/>
  <c r="D462" i="72"/>
  <c r="E462" i="72"/>
  <c r="F462" i="72"/>
  <c r="B463" i="72"/>
  <c r="C463" i="72"/>
  <c r="D463" i="72"/>
  <c r="E463" i="72"/>
  <c r="F463" i="72"/>
  <c r="B464" i="72"/>
  <c r="C464" i="72"/>
  <c r="D464" i="72"/>
  <c r="E464" i="72"/>
  <c r="F464" i="72"/>
  <c r="B465" i="72"/>
  <c r="C465" i="72"/>
  <c r="D465" i="72"/>
  <c r="E465" i="72"/>
  <c r="F465" i="72"/>
  <c r="B466" i="72"/>
  <c r="C466" i="72"/>
  <c r="D466" i="72"/>
  <c r="E466" i="72"/>
  <c r="F466" i="72"/>
  <c r="B467" i="72"/>
  <c r="C467" i="72"/>
  <c r="D467" i="72"/>
  <c r="E467" i="72"/>
  <c r="F467" i="72"/>
  <c r="B468" i="72"/>
  <c r="C468" i="72"/>
  <c r="D468" i="72"/>
  <c r="E468" i="72"/>
  <c r="F468" i="72"/>
  <c r="B469" i="72"/>
  <c r="C469" i="72"/>
  <c r="D469" i="72"/>
  <c r="E469" i="72"/>
  <c r="F469" i="72"/>
  <c r="B470" i="72"/>
  <c r="C470" i="72"/>
  <c r="D470" i="72"/>
  <c r="E470" i="72"/>
  <c r="F470" i="72"/>
  <c r="B471" i="72"/>
  <c r="C471" i="72"/>
  <c r="D471" i="72"/>
  <c r="E471" i="72"/>
  <c r="F471" i="72"/>
  <c r="B472" i="72"/>
  <c r="C472" i="72"/>
  <c r="D472" i="72"/>
  <c r="E472" i="72"/>
  <c r="F472" i="72"/>
  <c r="B473" i="72"/>
  <c r="C473" i="72"/>
  <c r="D473" i="72"/>
  <c r="E473" i="72"/>
  <c r="F473" i="72"/>
  <c r="B10" i="72"/>
  <c r="C10" i="72"/>
  <c r="D10" i="72"/>
  <c r="E10" i="72"/>
  <c r="F10" i="72"/>
  <c r="B11" i="72"/>
  <c r="C11" i="72"/>
  <c r="D11" i="72"/>
  <c r="E11" i="72"/>
  <c r="F11" i="72"/>
  <c r="B12" i="72"/>
  <c r="C12" i="72"/>
  <c r="D12" i="72"/>
  <c r="E12" i="72"/>
  <c r="F12" i="72"/>
  <c r="B13" i="72"/>
  <c r="C13" i="72"/>
  <c r="D13" i="72"/>
  <c r="E13" i="72"/>
  <c r="F13" i="72"/>
  <c r="B14" i="72"/>
  <c r="C14" i="72"/>
  <c r="D14" i="72"/>
  <c r="E14" i="72"/>
  <c r="F14" i="72"/>
  <c r="B15" i="72"/>
  <c r="C15" i="72"/>
  <c r="D15" i="72"/>
  <c r="E15" i="72"/>
  <c r="F15" i="72"/>
  <c r="B16" i="72"/>
  <c r="C16" i="72"/>
  <c r="D16" i="72"/>
  <c r="E16" i="72"/>
  <c r="F16" i="72"/>
  <c r="B17" i="72"/>
  <c r="C17" i="72"/>
  <c r="D17" i="72"/>
  <c r="E17" i="72"/>
  <c r="F17" i="72"/>
  <c r="B18" i="72"/>
  <c r="C18" i="72"/>
  <c r="D18" i="72"/>
  <c r="E18" i="72"/>
  <c r="F18" i="72"/>
  <c r="B19" i="72"/>
  <c r="C19" i="72"/>
  <c r="D19" i="72"/>
  <c r="E19" i="72"/>
  <c r="F19" i="72"/>
  <c r="B20" i="72"/>
  <c r="C20" i="72"/>
  <c r="D20" i="72"/>
  <c r="E20" i="72"/>
  <c r="F20" i="72"/>
  <c r="B257" i="72"/>
  <c r="C257" i="72"/>
  <c r="D257" i="72"/>
  <c r="E257" i="72"/>
  <c r="F257" i="72"/>
  <c r="B258" i="72"/>
  <c r="C258" i="72"/>
  <c r="D258" i="72"/>
  <c r="E258" i="72"/>
  <c r="F258" i="72"/>
  <c r="B259" i="72"/>
  <c r="C259" i="72"/>
  <c r="D259" i="72"/>
  <c r="E259" i="72"/>
  <c r="F259" i="72"/>
  <c r="B260" i="72"/>
  <c r="C260" i="72"/>
  <c r="D260" i="72"/>
  <c r="E260" i="72"/>
  <c r="F260" i="72"/>
  <c r="B261" i="72"/>
  <c r="C261" i="72"/>
  <c r="D261" i="72"/>
  <c r="E261" i="72"/>
  <c r="F261" i="72"/>
  <c r="B262" i="72"/>
  <c r="C262" i="72"/>
  <c r="D262" i="72"/>
  <c r="E262" i="72"/>
  <c r="F262" i="72"/>
  <c r="B263" i="72"/>
  <c r="C263" i="72"/>
  <c r="D263" i="72"/>
  <c r="E263" i="72"/>
  <c r="F263" i="72"/>
  <c r="B264" i="72"/>
  <c r="C264" i="72"/>
  <c r="D264" i="72"/>
  <c r="E264" i="72"/>
  <c r="F264" i="72"/>
  <c r="B265" i="72"/>
  <c r="C265" i="72"/>
  <c r="D265" i="72"/>
  <c r="E265" i="72"/>
  <c r="F265" i="72"/>
  <c r="B266" i="72"/>
  <c r="C266" i="72"/>
  <c r="D266" i="72"/>
  <c r="E266" i="72"/>
  <c r="F266" i="72"/>
  <c r="B267" i="72"/>
  <c r="C267" i="72"/>
  <c r="D267" i="72"/>
  <c r="E267" i="72"/>
  <c r="F267" i="72"/>
  <c r="B268" i="72"/>
  <c r="C268" i="72"/>
  <c r="D268" i="72"/>
  <c r="E268" i="72"/>
  <c r="F268" i="72"/>
  <c r="B269" i="72"/>
  <c r="C269" i="72"/>
  <c r="D269" i="72"/>
  <c r="E269" i="72"/>
  <c r="F269" i="72"/>
  <c r="B270" i="72"/>
  <c r="C270" i="72"/>
  <c r="D270" i="72"/>
  <c r="E270" i="72"/>
  <c r="F270" i="72"/>
  <c r="B271" i="72"/>
  <c r="C271" i="72"/>
  <c r="D271" i="72"/>
  <c r="E271" i="72"/>
  <c r="F271" i="72"/>
  <c r="B272" i="72"/>
  <c r="C272" i="72"/>
  <c r="D272" i="72"/>
  <c r="E272" i="72"/>
  <c r="F272" i="72"/>
  <c r="B273" i="72"/>
  <c r="C273" i="72"/>
  <c r="D273" i="72"/>
  <c r="E273" i="72"/>
  <c r="F273" i="72"/>
  <c r="B274" i="72"/>
  <c r="C274" i="72"/>
  <c r="D274" i="72"/>
  <c r="E274" i="72"/>
  <c r="F274" i="72"/>
  <c r="B275" i="72"/>
  <c r="C275" i="72"/>
  <c r="D275" i="72"/>
  <c r="E275" i="72"/>
  <c r="F275" i="72"/>
  <c r="B276" i="72"/>
  <c r="C276" i="72"/>
  <c r="D276" i="72"/>
  <c r="E276" i="72"/>
  <c r="F276" i="72"/>
  <c r="B277" i="72"/>
  <c r="C277" i="72"/>
  <c r="D277" i="72"/>
  <c r="E277" i="72"/>
  <c r="F277" i="72"/>
  <c r="B278" i="72"/>
  <c r="C278" i="72"/>
  <c r="D278" i="72"/>
  <c r="E278" i="72"/>
  <c r="F278" i="72"/>
  <c r="B279" i="72"/>
  <c r="C279" i="72"/>
  <c r="D279" i="72"/>
  <c r="E279" i="72"/>
  <c r="F279" i="72"/>
  <c r="B280" i="72"/>
  <c r="C280" i="72"/>
  <c r="D280" i="72"/>
  <c r="E280" i="72"/>
  <c r="F280" i="72"/>
  <c r="B281" i="72"/>
  <c r="C281" i="72"/>
  <c r="D281" i="72"/>
  <c r="E281" i="72"/>
  <c r="F281" i="72"/>
  <c r="B282" i="72"/>
  <c r="C282" i="72"/>
  <c r="D282" i="72"/>
  <c r="E282" i="72"/>
  <c r="F282" i="72"/>
  <c r="B283" i="72"/>
  <c r="C283" i="72"/>
  <c r="D283" i="72"/>
  <c r="E283" i="72"/>
  <c r="F283" i="72"/>
  <c r="B284" i="72"/>
  <c r="C284" i="72"/>
  <c r="D284" i="72"/>
  <c r="E284" i="72"/>
  <c r="F284" i="72"/>
  <c r="B285" i="72"/>
  <c r="C285" i="72"/>
  <c r="D285" i="72"/>
  <c r="E285" i="72"/>
  <c r="F285" i="72"/>
  <c r="B286" i="72"/>
  <c r="C286" i="72"/>
  <c r="D286" i="72"/>
  <c r="E286" i="72"/>
  <c r="F286" i="72"/>
  <c r="B287" i="72"/>
  <c r="C287" i="72"/>
  <c r="D287" i="72"/>
  <c r="E287" i="72"/>
  <c r="F287" i="72"/>
  <c r="B288" i="72"/>
  <c r="C288" i="72"/>
  <c r="D288" i="72"/>
  <c r="E288" i="72"/>
  <c r="F288" i="72"/>
  <c r="B289" i="72"/>
  <c r="C289" i="72"/>
  <c r="D289" i="72"/>
  <c r="E289" i="72"/>
  <c r="F289" i="72"/>
  <c r="B290" i="72"/>
  <c r="C290" i="72"/>
  <c r="D290" i="72"/>
  <c r="E290" i="72"/>
  <c r="F290" i="72"/>
  <c r="B291" i="72"/>
  <c r="C291" i="72"/>
  <c r="D291" i="72"/>
  <c r="E291" i="72"/>
  <c r="F291" i="72"/>
  <c r="B292" i="72"/>
  <c r="C292" i="72"/>
  <c r="D292" i="72"/>
  <c r="E292" i="72"/>
  <c r="F292" i="72"/>
  <c r="B293" i="72"/>
  <c r="C293" i="72"/>
  <c r="D293" i="72"/>
  <c r="E293" i="72"/>
  <c r="F293" i="72"/>
  <c r="B294" i="72"/>
  <c r="C294" i="72"/>
  <c r="D294" i="72"/>
  <c r="E294" i="72"/>
  <c r="F294" i="72"/>
  <c r="B295" i="72"/>
  <c r="C295" i="72"/>
  <c r="D295" i="72"/>
  <c r="E295" i="72"/>
  <c r="F295" i="72"/>
  <c r="B296" i="72"/>
  <c r="C296" i="72"/>
  <c r="D296" i="72"/>
  <c r="E296" i="72"/>
  <c r="F296" i="72"/>
  <c r="B297" i="72"/>
  <c r="C297" i="72"/>
  <c r="D297" i="72"/>
  <c r="E297" i="72"/>
  <c r="F297" i="72"/>
  <c r="B298" i="72"/>
  <c r="C298" i="72"/>
  <c r="D298" i="72"/>
  <c r="E298" i="72"/>
  <c r="F298" i="72"/>
  <c r="B299" i="72"/>
  <c r="C299" i="72"/>
  <c r="D299" i="72"/>
  <c r="E299" i="72"/>
  <c r="F299" i="72"/>
  <c r="B300" i="72"/>
  <c r="C300" i="72"/>
  <c r="D300" i="72"/>
  <c r="E300" i="72"/>
  <c r="F300" i="72"/>
  <c r="B301" i="72"/>
  <c r="C301" i="72"/>
  <c r="D301" i="72"/>
  <c r="E301" i="72"/>
  <c r="F301" i="72"/>
  <c r="B302" i="72"/>
  <c r="C302" i="72"/>
  <c r="D302" i="72"/>
  <c r="E302" i="72"/>
  <c r="F302" i="72"/>
  <c r="B303" i="72"/>
  <c r="C303" i="72"/>
  <c r="D303" i="72"/>
  <c r="E303" i="72"/>
  <c r="F303" i="72"/>
  <c r="B304" i="72"/>
  <c r="C304" i="72"/>
  <c r="D304" i="72"/>
  <c r="E304" i="72"/>
  <c r="F304" i="72"/>
  <c r="B305" i="72"/>
  <c r="C305" i="72"/>
  <c r="D305" i="72"/>
  <c r="E305" i="72"/>
  <c r="F305" i="72"/>
  <c r="B306" i="72"/>
  <c r="C306" i="72"/>
  <c r="D306" i="72"/>
  <c r="E306" i="72"/>
  <c r="F306" i="72"/>
  <c r="B307" i="72"/>
  <c r="C307" i="72"/>
  <c r="D307" i="72"/>
  <c r="E307" i="72"/>
  <c r="F307" i="72"/>
  <c r="B308" i="72"/>
  <c r="C308" i="72"/>
  <c r="D308" i="72"/>
  <c r="E308" i="72"/>
  <c r="F308" i="72"/>
  <c r="B40" i="72"/>
  <c r="C40" i="72"/>
  <c r="D40" i="72"/>
  <c r="E40" i="72"/>
  <c r="F40" i="72"/>
  <c r="B41" i="72"/>
  <c r="C41" i="72"/>
  <c r="D41" i="72"/>
  <c r="E41" i="72"/>
  <c r="F41" i="72"/>
  <c r="B42" i="72"/>
  <c r="C42" i="72"/>
  <c r="D42" i="72"/>
  <c r="E42" i="72"/>
  <c r="F42" i="72"/>
  <c r="B43" i="72"/>
  <c r="C43" i="72"/>
  <c r="D43" i="72"/>
  <c r="E43" i="72"/>
  <c r="F43" i="72"/>
  <c r="B44" i="72"/>
  <c r="C44" i="72"/>
  <c r="D44" i="72"/>
  <c r="E44" i="72"/>
  <c r="F44" i="72"/>
  <c r="B45" i="72"/>
  <c r="C45" i="72"/>
  <c r="D45" i="72"/>
  <c r="E45" i="72"/>
  <c r="F45" i="72"/>
  <c r="B46" i="72"/>
  <c r="C46" i="72"/>
  <c r="D46" i="72"/>
  <c r="E46" i="72"/>
  <c r="F46" i="72"/>
  <c r="B47" i="72"/>
  <c r="C47" i="72"/>
  <c r="D47" i="72"/>
  <c r="E47" i="72"/>
  <c r="F47" i="72"/>
  <c r="B48" i="72"/>
  <c r="C48" i="72"/>
  <c r="D48" i="72"/>
  <c r="E48" i="72"/>
  <c r="F48" i="72"/>
  <c r="B96" i="72"/>
  <c r="C96" i="72"/>
  <c r="D96" i="72"/>
  <c r="E96" i="72"/>
  <c r="F96" i="72"/>
  <c r="B97" i="72"/>
  <c r="C97" i="72"/>
  <c r="D97" i="72"/>
  <c r="E97" i="72"/>
  <c r="F97" i="72"/>
  <c r="B98" i="72"/>
  <c r="C98" i="72"/>
  <c r="D98" i="72"/>
  <c r="E98" i="72"/>
  <c r="F98" i="72"/>
  <c r="B99" i="72"/>
  <c r="C99" i="72"/>
  <c r="D99" i="72"/>
  <c r="E99" i="72"/>
  <c r="F99" i="72"/>
  <c r="B100" i="72"/>
  <c r="C100" i="72"/>
  <c r="D100" i="72"/>
  <c r="E100" i="72"/>
  <c r="F100" i="72"/>
  <c r="B101" i="72"/>
  <c r="C101" i="72"/>
  <c r="D101" i="72"/>
  <c r="E101" i="72"/>
  <c r="F101" i="72"/>
  <c r="B102" i="72"/>
  <c r="C102" i="72"/>
  <c r="D102" i="72"/>
  <c r="E102" i="72"/>
  <c r="F102" i="72"/>
  <c r="B103" i="72"/>
  <c r="C103" i="72"/>
  <c r="D103" i="72"/>
  <c r="E103" i="72"/>
  <c r="F103" i="72"/>
  <c r="B104" i="72"/>
  <c r="C104" i="72"/>
  <c r="D104" i="72"/>
  <c r="E104" i="72"/>
  <c r="F104" i="72"/>
  <c r="B309" i="72"/>
  <c r="C309" i="72"/>
  <c r="D309" i="72"/>
  <c r="E309" i="72"/>
  <c r="F309" i="72"/>
  <c r="B310" i="72"/>
  <c r="C310" i="72"/>
  <c r="D310" i="72"/>
  <c r="E310" i="72"/>
  <c r="F310" i="72"/>
  <c r="B311" i="72"/>
  <c r="C311" i="72"/>
  <c r="D311" i="72"/>
  <c r="E311" i="72"/>
  <c r="F311" i="72"/>
  <c r="B312" i="72"/>
  <c r="C312" i="72"/>
  <c r="D312" i="72"/>
  <c r="E312" i="72"/>
  <c r="F312" i="72"/>
  <c r="B313" i="72"/>
  <c r="C313" i="72"/>
  <c r="D313" i="72"/>
  <c r="E313" i="72"/>
  <c r="F313" i="72"/>
  <c r="B314" i="72"/>
  <c r="C314" i="72"/>
  <c r="D314" i="72"/>
  <c r="E314" i="72"/>
  <c r="F314" i="72"/>
  <c r="B315" i="72"/>
  <c r="C315" i="72"/>
  <c r="D315" i="72"/>
  <c r="E315" i="72"/>
  <c r="F315" i="72"/>
  <c r="B316" i="72"/>
  <c r="C316" i="72"/>
  <c r="D316" i="72"/>
  <c r="E316" i="72"/>
  <c r="F316" i="72"/>
  <c r="B317" i="72"/>
  <c r="C317" i="72"/>
  <c r="D317" i="72"/>
  <c r="E317" i="72"/>
  <c r="F317" i="72"/>
  <c r="B318" i="72"/>
  <c r="C318" i="72"/>
  <c r="D318" i="72"/>
  <c r="E318" i="72"/>
  <c r="F318" i="72"/>
  <c r="B319" i="72"/>
  <c r="C319" i="72"/>
  <c r="D319" i="72"/>
  <c r="E319" i="72"/>
  <c r="F319" i="72"/>
  <c r="B320" i="72"/>
  <c r="C320" i="72"/>
  <c r="D320" i="72"/>
  <c r="E320" i="72"/>
  <c r="F320" i="72"/>
  <c r="B321" i="72"/>
  <c r="C321" i="72"/>
  <c r="D321" i="72"/>
  <c r="E321" i="72"/>
  <c r="F321" i="72"/>
  <c r="B322" i="72"/>
  <c r="C322" i="72"/>
  <c r="D322" i="72"/>
  <c r="E322" i="72"/>
  <c r="F322" i="72"/>
  <c r="B323" i="72"/>
  <c r="C323" i="72"/>
  <c r="D323" i="72"/>
  <c r="E323" i="72"/>
  <c r="F323" i="72"/>
  <c r="B324" i="72"/>
  <c r="C324" i="72"/>
  <c r="D324" i="72"/>
  <c r="E324" i="72"/>
  <c r="F324" i="72"/>
  <c r="B325" i="72"/>
  <c r="C325" i="72"/>
  <c r="D325" i="72"/>
  <c r="E325" i="72"/>
  <c r="F325" i="72"/>
  <c r="B326" i="72"/>
  <c r="C326" i="72"/>
  <c r="D326" i="72"/>
  <c r="E326" i="72"/>
  <c r="F326" i="72"/>
  <c r="B327" i="72"/>
  <c r="C327" i="72"/>
  <c r="D327" i="72"/>
  <c r="E327" i="72"/>
  <c r="F327" i="72"/>
  <c r="B328" i="72"/>
  <c r="C328" i="72"/>
  <c r="D328" i="72"/>
  <c r="E328" i="72"/>
  <c r="F328" i="72"/>
  <c r="B160" i="72"/>
  <c r="C160" i="72"/>
  <c r="D160" i="72"/>
  <c r="E160" i="72"/>
  <c r="F160" i="72"/>
  <c r="B161" i="72"/>
  <c r="C161" i="72"/>
  <c r="D161" i="72"/>
  <c r="E161" i="72"/>
  <c r="F161" i="72"/>
  <c r="B162" i="72"/>
  <c r="C162" i="72"/>
  <c r="D162" i="72"/>
  <c r="E162" i="72"/>
  <c r="F162" i="72"/>
  <c r="B163" i="72"/>
  <c r="C163" i="72"/>
  <c r="D163" i="72"/>
  <c r="E163" i="72"/>
  <c r="F163" i="72"/>
  <c r="B164" i="72"/>
  <c r="C164" i="72"/>
  <c r="D164" i="72"/>
  <c r="E164" i="72"/>
  <c r="F164" i="72"/>
  <c r="B165" i="72"/>
  <c r="C165" i="72"/>
  <c r="D165" i="72"/>
  <c r="E165" i="72"/>
  <c r="F165" i="72"/>
  <c r="B329" i="72"/>
  <c r="C329" i="72"/>
  <c r="D329" i="72"/>
  <c r="E329" i="72"/>
  <c r="F329" i="72"/>
  <c r="B330" i="72"/>
  <c r="C330" i="72"/>
  <c r="D330" i="72"/>
  <c r="E330" i="72"/>
  <c r="F330" i="72"/>
  <c r="B331" i="72"/>
  <c r="C331" i="72"/>
  <c r="D331" i="72"/>
  <c r="E331" i="72"/>
  <c r="F331" i="72"/>
  <c r="B332" i="72"/>
  <c r="C332" i="72"/>
  <c r="D332" i="72"/>
  <c r="E332" i="72"/>
  <c r="F332" i="72"/>
  <c r="B333" i="72"/>
  <c r="C333" i="72"/>
  <c r="D333" i="72"/>
  <c r="E333" i="72"/>
  <c r="F333" i="72"/>
  <c r="B334" i="72"/>
  <c r="C334" i="72"/>
  <c r="D334" i="72"/>
  <c r="E334" i="72"/>
  <c r="F334" i="72"/>
  <c r="B335" i="72"/>
  <c r="C335" i="72"/>
  <c r="D335" i="72"/>
  <c r="E335" i="72"/>
  <c r="F335" i="72"/>
  <c r="B336" i="72"/>
  <c r="C336" i="72"/>
  <c r="D336" i="72"/>
  <c r="E336" i="72"/>
  <c r="F336" i="72"/>
  <c r="B337" i="72"/>
  <c r="C337" i="72"/>
  <c r="D337" i="72"/>
  <c r="E337" i="72"/>
  <c r="F337" i="72"/>
  <c r="B338" i="72"/>
  <c r="C338" i="72"/>
  <c r="D338" i="72"/>
  <c r="E338" i="72"/>
  <c r="F338" i="72"/>
  <c r="B339" i="72"/>
  <c r="C339" i="72"/>
  <c r="D339" i="72"/>
  <c r="E339" i="72"/>
  <c r="F339" i="72"/>
  <c r="B340" i="72"/>
  <c r="C340" i="72"/>
  <c r="D340" i="72"/>
  <c r="E340" i="72"/>
  <c r="F340" i="72"/>
  <c r="B341" i="72"/>
  <c r="C341" i="72"/>
  <c r="D341" i="72"/>
  <c r="E341" i="72"/>
  <c r="F341" i="72"/>
  <c r="B342" i="72"/>
  <c r="C342" i="72"/>
  <c r="D342" i="72"/>
  <c r="E342" i="72"/>
  <c r="F342" i="72"/>
  <c r="B49" i="72"/>
  <c r="C49" i="72"/>
  <c r="D49" i="72"/>
  <c r="E49" i="72"/>
  <c r="F49" i="72"/>
  <c r="B50" i="72"/>
  <c r="C50" i="72"/>
  <c r="D50" i="72"/>
  <c r="E50" i="72"/>
  <c r="F50" i="72"/>
  <c r="B51" i="72"/>
  <c r="C51" i="72"/>
  <c r="D51" i="72"/>
  <c r="E51" i="72"/>
  <c r="F51" i="72"/>
  <c r="B52" i="72"/>
  <c r="C52" i="72"/>
  <c r="D52" i="72"/>
  <c r="E52" i="72"/>
  <c r="F52" i="72"/>
  <c r="B53" i="72"/>
  <c r="C53" i="72"/>
  <c r="D53" i="72"/>
  <c r="E53" i="72"/>
  <c r="F53" i="72"/>
  <c r="B54" i="72"/>
  <c r="C54" i="72"/>
  <c r="D54" i="72"/>
  <c r="E54" i="72"/>
  <c r="F54" i="72"/>
  <c r="B55" i="72"/>
  <c r="C55" i="72"/>
  <c r="D55" i="72"/>
  <c r="E55" i="72"/>
  <c r="F55" i="72"/>
  <c r="B56" i="72"/>
  <c r="C56" i="72"/>
  <c r="D56" i="72"/>
  <c r="E56" i="72"/>
  <c r="F56" i="72"/>
  <c r="B57" i="72"/>
  <c r="C57" i="72"/>
  <c r="D57" i="72"/>
  <c r="E57" i="72"/>
  <c r="F57" i="72"/>
  <c r="B58" i="72"/>
  <c r="C58" i="72"/>
  <c r="D58" i="72"/>
  <c r="E58" i="72"/>
  <c r="F58" i="72"/>
  <c r="B59" i="72"/>
  <c r="C59" i="72"/>
  <c r="D59" i="72"/>
  <c r="E59" i="72"/>
  <c r="F59" i="72"/>
  <c r="B60" i="72"/>
  <c r="C60" i="72"/>
  <c r="D60" i="72"/>
  <c r="E60" i="72"/>
  <c r="F60" i="72"/>
  <c r="B61" i="72"/>
  <c r="C61" i="72"/>
  <c r="D61" i="72"/>
  <c r="E61" i="72"/>
  <c r="F61" i="72"/>
  <c r="B62" i="72"/>
  <c r="C62" i="72"/>
  <c r="D62" i="72"/>
  <c r="E62" i="72"/>
  <c r="F62" i="72"/>
  <c r="B63" i="72"/>
  <c r="C63" i="72"/>
  <c r="D63" i="72"/>
  <c r="E63" i="72"/>
  <c r="F63" i="72"/>
  <c r="B64" i="72"/>
  <c r="C64" i="72"/>
  <c r="D64" i="72"/>
  <c r="E64" i="72"/>
  <c r="F64" i="72"/>
  <c r="B65" i="72"/>
  <c r="C65" i="72"/>
  <c r="D65" i="72"/>
  <c r="E65" i="72"/>
  <c r="F65" i="72"/>
  <c r="B66" i="72"/>
  <c r="C66" i="72"/>
  <c r="D66" i="72"/>
  <c r="E66" i="72"/>
  <c r="F66" i="72"/>
  <c r="B67" i="72"/>
  <c r="C67" i="72"/>
  <c r="D67" i="72"/>
  <c r="E67" i="72"/>
  <c r="F67" i="72"/>
  <c r="B68" i="72"/>
  <c r="C68" i="72"/>
  <c r="D68" i="72"/>
  <c r="E68" i="72"/>
  <c r="F68" i="72"/>
  <c r="B69" i="72"/>
  <c r="C69" i="72"/>
  <c r="D69" i="72"/>
  <c r="E69" i="72"/>
  <c r="F69" i="72"/>
  <c r="B70" i="72"/>
  <c r="C70" i="72"/>
  <c r="D70" i="72"/>
  <c r="E70" i="72"/>
  <c r="F70" i="72"/>
  <c r="B71" i="72"/>
  <c r="C71" i="72"/>
  <c r="D71" i="72"/>
  <c r="E71" i="72"/>
  <c r="F71" i="72"/>
  <c r="B72" i="72"/>
  <c r="C72" i="72"/>
  <c r="D72" i="72"/>
  <c r="E72" i="72"/>
  <c r="F72" i="72"/>
  <c r="B73" i="72"/>
  <c r="C73" i="72"/>
  <c r="D73" i="72"/>
  <c r="E73" i="72"/>
  <c r="F73" i="72"/>
  <c r="B74" i="72"/>
  <c r="C74" i="72"/>
  <c r="D74" i="72"/>
  <c r="E74" i="72"/>
  <c r="F74" i="72"/>
  <c r="B75" i="72"/>
  <c r="C75" i="72"/>
  <c r="D75" i="72"/>
  <c r="E75" i="72"/>
  <c r="F75" i="72"/>
  <c r="B76" i="72"/>
  <c r="C76" i="72"/>
  <c r="D76" i="72"/>
  <c r="E76" i="72"/>
  <c r="F76" i="72"/>
  <c r="B77" i="72"/>
  <c r="C77" i="72"/>
  <c r="D77" i="72"/>
  <c r="E77" i="72"/>
  <c r="F77" i="72"/>
  <c r="B78" i="72"/>
  <c r="C78" i="72"/>
  <c r="D78" i="72"/>
  <c r="E78" i="72"/>
  <c r="F78" i="72"/>
  <c r="B79" i="72"/>
  <c r="C79" i="72"/>
  <c r="D79" i="72"/>
  <c r="E79" i="72"/>
  <c r="F79" i="72"/>
  <c r="B80" i="72"/>
  <c r="C80" i="72"/>
  <c r="D80" i="72"/>
  <c r="E80" i="72"/>
  <c r="F80" i="72"/>
  <c r="B81" i="72"/>
  <c r="C81" i="72"/>
  <c r="D81" i="72"/>
  <c r="E81" i="72"/>
  <c r="F81" i="72"/>
  <c r="B82" i="72"/>
  <c r="C82" i="72"/>
  <c r="D82" i="72"/>
  <c r="E82" i="72"/>
  <c r="F82" i="72"/>
  <c r="B83" i="72"/>
  <c r="C83" i="72"/>
  <c r="D83" i="72"/>
  <c r="E83" i="72"/>
  <c r="F83" i="72"/>
  <c r="B84" i="72"/>
  <c r="C84" i="72"/>
  <c r="D84" i="72"/>
  <c r="E84" i="72"/>
  <c r="F84" i="72"/>
  <c r="B85" i="72"/>
  <c r="C85" i="72"/>
  <c r="D85" i="72"/>
  <c r="E85" i="72"/>
  <c r="F85" i="72"/>
  <c r="B86" i="72"/>
  <c r="C86" i="72"/>
  <c r="D86" i="72"/>
  <c r="E86" i="72"/>
  <c r="F86" i="72"/>
  <c r="B87" i="72"/>
  <c r="C87" i="72"/>
  <c r="D87" i="72"/>
  <c r="E87" i="72"/>
  <c r="F87" i="72"/>
  <c r="B88" i="72"/>
  <c r="C88" i="72"/>
  <c r="D88" i="72"/>
  <c r="E88" i="72"/>
  <c r="F88" i="72"/>
  <c r="B89" i="72"/>
  <c r="C89" i="72"/>
  <c r="D89" i="72"/>
  <c r="E89" i="72"/>
  <c r="F89" i="72"/>
  <c r="B90" i="72"/>
  <c r="C90" i="72"/>
  <c r="D90" i="72"/>
  <c r="E90" i="72"/>
  <c r="F90" i="72"/>
  <c r="B91" i="72"/>
  <c r="C91" i="72"/>
  <c r="D91" i="72"/>
  <c r="E91" i="72"/>
  <c r="F91" i="72"/>
  <c r="B92" i="72"/>
  <c r="C92" i="72"/>
  <c r="D92" i="72"/>
  <c r="E92" i="72"/>
  <c r="F92" i="72"/>
  <c r="B93" i="72"/>
  <c r="C93" i="72"/>
  <c r="D93" i="72"/>
  <c r="E93" i="72"/>
  <c r="F93" i="72"/>
  <c r="B94" i="72"/>
  <c r="C94" i="72"/>
  <c r="D94" i="72"/>
  <c r="E94" i="72"/>
  <c r="F94" i="72"/>
  <c r="B95" i="72"/>
  <c r="C95" i="72"/>
  <c r="D95" i="72"/>
  <c r="E95" i="72"/>
  <c r="F95" i="72"/>
  <c r="B245" i="72"/>
  <c r="C245" i="72"/>
  <c r="D245" i="72"/>
  <c r="E245" i="72"/>
  <c r="F245" i="72"/>
  <c r="B246" i="72"/>
  <c r="C246" i="72"/>
  <c r="D246" i="72"/>
  <c r="E246" i="72"/>
  <c r="F246" i="72"/>
  <c r="B247" i="72"/>
  <c r="C247" i="72"/>
  <c r="D247" i="72"/>
  <c r="E247" i="72"/>
  <c r="F247" i="72"/>
  <c r="B248" i="72"/>
  <c r="C248" i="72"/>
  <c r="D248" i="72"/>
  <c r="E248" i="72"/>
  <c r="F248" i="72"/>
  <c r="B249" i="72"/>
  <c r="C249" i="72"/>
  <c r="D249" i="72"/>
  <c r="E249" i="72"/>
  <c r="F249" i="72"/>
  <c r="B250" i="72"/>
  <c r="C250" i="72"/>
  <c r="D250" i="72"/>
  <c r="E250" i="72"/>
  <c r="F250" i="72"/>
  <c r="B251" i="72"/>
  <c r="C251" i="72"/>
  <c r="D251" i="72"/>
  <c r="E251" i="72"/>
  <c r="F251" i="72"/>
  <c r="B252" i="72"/>
  <c r="C252" i="72"/>
  <c r="D252" i="72"/>
  <c r="E252" i="72"/>
  <c r="F252" i="72"/>
  <c r="B253" i="72"/>
  <c r="C253" i="72"/>
  <c r="D253" i="72"/>
  <c r="E253" i="72"/>
  <c r="F253" i="72"/>
  <c r="B254" i="72"/>
  <c r="C254" i="72"/>
  <c r="D254" i="72"/>
  <c r="E254" i="72"/>
  <c r="F254" i="72"/>
  <c r="B255" i="72"/>
  <c r="C255" i="72"/>
  <c r="D255" i="72"/>
  <c r="E255" i="72"/>
  <c r="F255" i="72"/>
  <c r="B256" i="72"/>
  <c r="C256" i="72"/>
  <c r="D256" i="72"/>
  <c r="E256" i="72"/>
  <c r="F256" i="72"/>
  <c r="B219" i="72"/>
  <c r="C219" i="72"/>
  <c r="D219" i="72"/>
  <c r="E219" i="72"/>
  <c r="F219" i="72"/>
  <c r="B220" i="72"/>
  <c r="C220" i="72"/>
  <c r="D220" i="72"/>
  <c r="E220" i="72"/>
  <c r="F220" i="72"/>
  <c r="B221" i="72"/>
  <c r="C221" i="72"/>
  <c r="D221" i="72"/>
  <c r="E221" i="72"/>
  <c r="F221" i="72"/>
  <c r="B222" i="72"/>
  <c r="C222" i="72"/>
  <c r="D222" i="72"/>
  <c r="E222" i="72"/>
  <c r="F222" i="72"/>
  <c r="B223" i="72"/>
  <c r="C223" i="72"/>
  <c r="D223" i="72"/>
  <c r="E223" i="72"/>
  <c r="F223" i="72"/>
  <c r="B224" i="72"/>
  <c r="C224" i="72"/>
  <c r="D224" i="72"/>
  <c r="E224" i="72"/>
  <c r="F224" i="72"/>
  <c r="B225" i="72"/>
  <c r="C225" i="72"/>
  <c r="D225" i="72"/>
  <c r="E225" i="72"/>
  <c r="F225" i="72"/>
  <c r="B226" i="72"/>
  <c r="C226" i="72"/>
  <c r="D226" i="72"/>
  <c r="E226" i="72"/>
  <c r="F226" i="72"/>
  <c r="B227" i="72"/>
  <c r="C227" i="72"/>
  <c r="D227" i="72"/>
  <c r="E227" i="72"/>
  <c r="F227" i="72"/>
  <c r="B228" i="72"/>
  <c r="C228" i="72"/>
  <c r="D228" i="72"/>
  <c r="E228" i="72"/>
  <c r="F228" i="72"/>
  <c r="B229" i="72"/>
  <c r="C229" i="72"/>
  <c r="D229" i="72"/>
  <c r="E229" i="72"/>
  <c r="F229" i="72"/>
  <c r="B230" i="72"/>
  <c r="C230" i="72"/>
  <c r="D230" i="72"/>
  <c r="E230" i="72"/>
  <c r="F230" i="72"/>
  <c r="B231" i="72"/>
  <c r="C231" i="72"/>
  <c r="D231" i="72"/>
  <c r="E231" i="72"/>
  <c r="F231" i="72"/>
  <c r="B232" i="72"/>
  <c r="C232" i="72"/>
  <c r="D232" i="72"/>
  <c r="E232" i="72"/>
  <c r="F232" i="72"/>
  <c r="B233" i="72"/>
  <c r="C233" i="72"/>
  <c r="D233" i="72"/>
  <c r="E233" i="72"/>
  <c r="F233" i="72"/>
  <c r="B234" i="72"/>
  <c r="C234" i="72"/>
  <c r="D234" i="72"/>
  <c r="E234" i="72"/>
  <c r="F234" i="72"/>
  <c r="B235" i="72"/>
  <c r="C235" i="72"/>
  <c r="D235" i="72"/>
  <c r="E235" i="72"/>
  <c r="F235" i="72"/>
  <c r="B236" i="72"/>
  <c r="C236" i="72"/>
  <c r="D236" i="72"/>
  <c r="E236" i="72"/>
  <c r="F236" i="72"/>
  <c r="B237" i="72"/>
  <c r="C237" i="72"/>
  <c r="D237" i="72"/>
  <c r="E237" i="72"/>
  <c r="F237" i="72"/>
  <c r="B238" i="72"/>
  <c r="C238" i="72"/>
  <c r="D238" i="72"/>
  <c r="E238" i="72"/>
  <c r="F238" i="72"/>
  <c r="B239" i="72"/>
  <c r="C239" i="72"/>
  <c r="D239" i="72"/>
  <c r="E239" i="72"/>
  <c r="F239" i="72"/>
  <c r="B240" i="72"/>
  <c r="C240" i="72"/>
  <c r="D240" i="72"/>
  <c r="E240" i="72"/>
  <c r="F240" i="72"/>
  <c r="B241" i="72"/>
  <c r="C241" i="72"/>
  <c r="D241" i="72"/>
  <c r="E241" i="72"/>
  <c r="F241" i="72"/>
  <c r="B242" i="72"/>
  <c r="C242" i="72"/>
  <c r="D242" i="72"/>
  <c r="E242" i="72"/>
  <c r="F242" i="72"/>
  <c r="B243" i="72"/>
  <c r="C243" i="72"/>
  <c r="D243" i="72"/>
  <c r="E243" i="72"/>
  <c r="F243" i="72"/>
  <c r="B244" i="72"/>
  <c r="C244" i="72"/>
  <c r="D244" i="72"/>
  <c r="E244" i="72"/>
  <c r="F244" i="72"/>
  <c r="F105" i="72"/>
  <c r="E105" i="72"/>
  <c r="D105" i="72"/>
  <c r="C105" i="72"/>
  <c r="B105" i="72"/>
  <c r="B93" i="58"/>
  <c r="C93" i="58"/>
  <c r="D93" i="58"/>
  <c r="B94" i="58"/>
  <c r="C94" i="58"/>
  <c r="D94" i="58"/>
  <c r="B95" i="58"/>
  <c r="C95" i="58"/>
  <c r="D95" i="58"/>
  <c r="B96" i="58"/>
  <c r="C96" i="58"/>
  <c r="D96" i="58"/>
  <c r="B97" i="58"/>
  <c r="C97" i="58"/>
  <c r="D97" i="58"/>
  <c r="B98" i="58"/>
  <c r="C98" i="58"/>
  <c r="D98" i="58"/>
  <c r="B99" i="58"/>
  <c r="C99" i="58"/>
  <c r="D99" i="58"/>
  <c r="B100" i="58"/>
  <c r="C100" i="58"/>
  <c r="D100" i="58"/>
  <c r="B101" i="58"/>
  <c r="C101" i="58"/>
  <c r="D101" i="58"/>
  <c r="B102" i="58"/>
  <c r="C102" i="58"/>
  <c r="D102" i="58"/>
  <c r="B103" i="58"/>
  <c r="C103" i="58"/>
  <c r="D103" i="58"/>
  <c r="B104" i="58"/>
  <c r="C104" i="58"/>
  <c r="D104" i="58"/>
  <c r="B105" i="58"/>
  <c r="C105" i="58"/>
  <c r="D105" i="58"/>
  <c r="B106" i="58"/>
  <c r="C106" i="58"/>
  <c r="D106" i="58"/>
  <c r="B107" i="58"/>
  <c r="C107" i="58"/>
  <c r="D107" i="58"/>
  <c r="B108" i="58"/>
  <c r="C108" i="58"/>
  <c r="D108" i="58"/>
  <c r="B109" i="58"/>
  <c r="C109" i="58"/>
  <c r="D109" i="58"/>
  <c r="A93" i="58"/>
  <c r="A94" i="58"/>
  <c r="A95" i="58"/>
  <c r="A96" i="58"/>
  <c r="A97" i="58"/>
  <c r="A98" i="58"/>
  <c r="A99" i="58"/>
  <c r="A100" i="58"/>
  <c r="A101" i="58"/>
  <c r="A102" i="58"/>
  <c r="A103" i="58"/>
  <c r="A104" i="58"/>
  <c r="A105" i="58"/>
  <c r="A106" i="58"/>
  <c r="A107" i="58"/>
  <c r="A108" i="58"/>
  <c r="A109" i="58"/>
  <c r="C3" i="56"/>
  <c r="D3" i="56"/>
  <c r="C4" i="56"/>
  <c r="D4" i="56"/>
  <c r="C5" i="56"/>
  <c r="D5" i="56"/>
  <c r="C6" i="56"/>
  <c r="D6" i="56"/>
  <c r="C7" i="56"/>
  <c r="D7" i="56"/>
  <c r="C8" i="56"/>
  <c r="D8" i="56"/>
  <c r="C9" i="56"/>
  <c r="D9" i="56"/>
  <c r="C10" i="56"/>
  <c r="D10" i="56"/>
  <c r="C11" i="56"/>
  <c r="D11" i="56"/>
  <c r="C12" i="56"/>
  <c r="D12" i="56"/>
  <c r="C13" i="56"/>
  <c r="D13" i="56"/>
  <c r="C14" i="56"/>
  <c r="D14" i="56"/>
  <c r="C15" i="56"/>
  <c r="D15" i="56"/>
  <c r="C16" i="56"/>
  <c r="D16" i="56"/>
  <c r="C17" i="56"/>
  <c r="D17" i="56"/>
  <c r="C18" i="56"/>
  <c r="D18" i="56"/>
  <c r="C19" i="56"/>
  <c r="D19" i="56"/>
  <c r="C20" i="56"/>
  <c r="D20" i="56"/>
  <c r="C21" i="56"/>
  <c r="D21" i="56"/>
  <c r="C22" i="56"/>
  <c r="D22" i="56"/>
  <c r="C23" i="56"/>
  <c r="D23" i="56"/>
  <c r="C24" i="56"/>
  <c r="D24" i="56"/>
  <c r="C25" i="56"/>
  <c r="D25" i="56"/>
  <c r="C26" i="56"/>
  <c r="D26" i="56"/>
  <c r="C27" i="56"/>
  <c r="D27" i="56"/>
  <c r="D2" i="56"/>
  <c r="C2" i="56"/>
  <c r="B3" i="56"/>
  <c r="B4" i="56"/>
  <c r="B5" i="56"/>
  <c r="B6" i="56"/>
  <c r="B7" i="56"/>
  <c r="B8" i="56"/>
  <c r="B9" i="56"/>
  <c r="B10" i="56"/>
  <c r="B11" i="56"/>
  <c r="B12" i="56"/>
  <c r="B13" i="56"/>
  <c r="B14" i="56"/>
  <c r="B15" i="56"/>
  <c r="B16" i="56"/>
  <c r="B17" i="56"/>
  <c r="B18" i="56"/>
  <c r="B19" i="56"/>
  <c r="B20" i="56"/>
  <c r="B21" i="56"/>
  <c r="B22" i="56"/>
  <c r="B23" i="56"/>
  <c r="B24" i="56"/>
  <c r="B25" i="56"/>
  <c r="B26" i="56"/>
  <c r="B27" i="56"/>
  <c r="B2" i="56"/>
  <c r="A3" i="56"/>
  <c r="A4" i="56"/>
  <c r="A5" i="56"/>
  <c r="A6" i="56"/>
  <c r="A7" i="56"/>
  <c r="A8" i="56"/>
  <c r="A9" i="56"/>
  <c r="A10" i="56"/>
  <c r="A11" i="56"/>
  <c r="A12" i="56"/>
  <c r="A13" i="56"/>
  <c r="A14" i="56"/>
  <c r="A15" i="56"/>
  <c r="A16" i="56"/>
  <c r="A17" i="56"/>
  <c r="A18" i="56"/>
  <c r="A19" i="56"/>
  <c r="A20" i="56"/>
  <c r="A21" i="56"/>
  <c r="A22" i="56"/>
  <c r="A23" i="56"/>
  <c r="A24" i="56"/>
  <c r="A25" i="56"/>
  <c r="A26" i="56"/>
  <c r="A27" i="56"/>
  <c r="A2" i="56"/>
  <c r="E2" i="56"/>
  <c r="F2" i="56"/>
  <c r="G2" i="56"/>
  <c r="H2" i="56"/>
  <c r="E3" i="56"/>
  <c r="F3" i="56"/>
  <c r="G3" i="56"/>
  <c r="H3" i="56"/>
  <c r="E4" i="56"/>
  <c r="F4" i="56"/>
  <c r="G4" i="56"/>
  <c r="H4" i="56"/>
  <c r="E5" i="56"/>
  <c r="F5" i="56"/>
  <c r="G5" i="56"/>
  <c r="H5" i="56"/>
  <c r="E6" i="56"/>
  <c r="F6" i="56"/>
  <c r="G6" i="56"/>
  <c r="H6" i="56"/>
  <c r="E7" i="56"/>
  <c r="F7" i="56"/>
  <c r="G7" i="56"/>
  <c r="H7" i="56"/>
  <c r="E8" i="56"/>
  <c r="F8" i="56"/>
  <c r="G8" i="56"/>
  <c r="H8" i="56"/>
  <c r="E9" i="56"/>
  <c r="F9" i="56"/>
  <c r="G9" i="56"/>
  <c r="H9" i="56"/>
  <c r="E10" i="56"/>
  <c r="F10" i="56"/>
  <c r="G10" i="56"/>
  <c r="H10" i="56"/>
  <c r="E11" i="56"/>
  <c r="F11" i="56"/>
  <c r="G11" i="56"/>
  <c r="H11" i="56"/>
  <c r="E12" i="56"/>
  <c r="F12" i="56"/>
  <c r="G12" i="56"/>
  <c r="H12" i="56"/>
  <c r="E13" i="56"/>
  <c r="F13" i="56"/>
  <c r="G13" i="56"/>
  <c r="H13" i="56"/>
  <c r="E14" i="56"/>
  <c r="F14" i="56"/>
  <c r="G14" i="56"/>
  <c r="H14" i="56"/>
  <c r="E15" i="56"/>
  <c r="F15" i="56"/>
  <c r="G15" i="56"/>
  <c r="H15" i="56"/>
  <c r="E16" i="56"/>
  <c r="F16" i="56"/>
  <c r="G16" i="56"/>
  <c r="H16" i="56"/>
  <c r="E17" i="56"/>
  <c r="F17" i="56"/>
  <c r="G17" i="56"/>
  <c r="H17" i="56"/>
  <c r="E18" i="56"/>
  <c r="F18" i="56"/>
  <c r="G18" i="56"/>
  <c r="H18" i="56"/>
  <c r="E19" i="56"/>
  <c r="F19" i="56"/>
  <c r="G19" i="56"/>
  <c r="H19" i="56"/>
  <c r="E20" i="56"/>
  <c r="F20" i="56"/>
  <c r="G20" i="56"/>
  <c r="H20" i="56"/>
  <c r="E21" i="56"/>
  <c r="F21" i="56"/>
  <c r="G21" i="56"/>
  <c r="H21" i="56"/>
  <c r="E22" i="56"/>
  <c r="F22" i="56"/>
  <c r="G22" i="56"/>
  <c r="H22" i="56"/>
  <c r="E23" i="56"/>
  <c r="F23" i="56"/>
  <c r="G23" i="56"/>
  <c r="H23" i="56"/>
  <c r="E24" i="56"/>
  <c r="F24" i="56"/>
  <c r="G24" i="56"/>
  <c r="H24" i="56"/>
  <c r="E25" i="56"/>
  <c r="F25" i="56"/>
  <c r="G25" i="56"/>
  <c r="H25" i="56"/>
  <c r="E26" i="56"/>
  <c r="F26" i="56"/>
  <c r="G26" i="56"/>
  <c r="H26" i="56"/>
  <c r="E27" i="56"/>
  <c r="F27" i="56"/>
  <c r="G27" i="56"/>
  <c r="H27" i="56"/>
  <c r="A3" i="58"/>
  <c r="B3" i="58"/>
  <c r="C3" i="58"/>
  <c r="D3" i="58"/>
  <c r="A4" i="58"/>
  <c r="B4" i="58"/>
  <c r="C4" i="58"/>
  <c r="D4" i="58"/>
  <c r="A5" i="58"/>
  <c r="B5" i="58"/>
  <c r="C5" i="58"/>
  <c r="D5" i="58"/>
  <c r="A6" i="58"/>
  <c r="B6" i="58"/>
  <c r="C6" i="58"/>
  <c r="D6" i="58"/>
  <c r="A7" i="58"/>
  <c r="B7" i="58"/>
  <c r="C7" i="58"/>
  <c r="D7" i="58"/>
  <c r="A8" i="58"/>
  <c r="B8" i="58"/>
  <c r="C8" i="58"/>
  <c r="D8" i="58"/>
  <c r="A9" i="58"/>
  <c r="B9" i="58"/>
  <c r="C9" i="58"/>
  <c r="D9" i="58"/>
  <c r="A10" i="58"/>
  <c r="B10" i="58"/>
  <c r="C10" i="58"/>
  <c r="D10" i="58"/>
  <c r="A11" i="58"/>
  <c r="B11" i="58"/>
  <c r="C11" i="58"/>
  <c r="D11" i="58"/>
  <c r="A12" i="58"/>
  <c r="B12" i="58"/>
  <c r="C12" i="58"/>
  <c r="D12" i="58"/>
  <c r="A13" i="58"/>
  <c r="B13" i="58"/>
  <c r="C13" i="58"/>
  <c r="D13" i="58"/>
  <c r="A14" i="58"/>
  <c r="B14" i="58"/>
  <c r="C14" i="58"/>
  <c r="D14" i="58"/>
  <c r="A15" i="58"/>
  <c r="B15" i="58"/>
  <c r="C15" i="58"/>
  <c r="D15" i="58"/>
  <c r="A16" i="58"/>
  <c r="B16" i="58"/>
  <c r="C16" i="58"/>
  <c r="D16" i="58"/>
  <c r="A17" i="58"/>
  <c r="B17" i="58"/>
  <c r="C17" i="58"/>
  <c r="D17" i="58"/>
  <c r="A18" i="58"/>
  <c r="B18" i="58"/>
  <c r="C18" i="58"/>
  <c r="D18" i="58"/>
  <c r="A19" i="58"/>
  <c r="B19" i="58"/>
  <c r="C19" i="58"/>
  <c r="D19" i="58"/>
  <c r="A20" i="58"/>
  <c r="B20" i="58"/>
  <c r="C20" i="58"/>
  <c r="D20" i="58"/>
  <c r="A21" i="58"/>
  <c r="B21" i="58"/>
  <c r="C21" i="58"/>
  <c r="D21" i="58"/>
  <c r="A22" i="58"/>
  <c r="B22" i="58"/>
  <c r="C22" i="58"/>
  <c r="D22" i="58"/>
  <c r="A23" i="58"/>
  <c r="B23" i="58"/>
  <c r="C23" i="58"/>
  <c r="D23" i="58"/>
  <c r="A24" i="58"/>
  <c r="B24" i="58"/>
  <c r="C24" i="58"/>
  <c r="D24" i="58"/>
  <c r="A25" i="58"/>
  <c r="B25" i="58"/>
  <c r="C25" i="58"/>
  <c r="D25" i="58"/>
  <c r="A26" i="58"/>
  <c r="B26" i="58"/>
  <c r="C26" i="58"/>
  <c r="D26" i="58"/>
  <c r="A27" i="58"/>
  <c r="B27" i="58"/>
  <c r="C27" i="58"/>
  <c r="D27" i="58"/>
  <c r="A28" i="58"/>
  <c r="B28" i="58"/>
  <c r="C28" i="58"/>
  <c r="D28" i="58"/>
  <c r="A29" i="58"/>
  <c r="B29" i="58"/>
  <c r="C29" i="58"/>
  <c r="D29" i="58"/>
  <c r="A30" i="58"/>
  <c r="B30" i="58"/>
  <c r="C30" i="58"/>
  <c r="D30" i="58"/>
  <c r="A31" i="58"/>
  <c r="B31" i="58"/>
  <c r="C31" i="58"/>
  <c r="D31" i="58"/>
  <c r="A32" i="58"/>
  <c r="B32" i="58"/>
  <c r="C32" i="58"/>
  <c r="D32" i="58"/>
  <c r="A33" i="58"/>
  <c r="B33" i="58"/>
  <c r="C33" i="58"/>
  <c r="D33" i="58"/>
  <c r="A34" i="58"/>
  <c r="B34" i="58"/>
  <c r="C34" i="58"/>
  <c r="D34" i="58"/>
  <c r="A35" i="58"/>
  <c r="B35" i="58"/>
  <c r="C35" i="58"/>
  <c r="D35" i="58"/>
  <c r="A36" i="58"/>
  <c r="B36" i="58"/>
  <c r="C36" i="58"/>
  <c r="D36" i="58"/>
  <c r="A37" i="58"/>
  <c r="B37" i="58"/>
  <c r="C37" i="58"/>
  <c r="D37" i="58"/>
  <c r="A38" i="58"/>
  <c r="B38" i="58"/>
  <c r="C38" i="58"/>
  <c r="D38" i="58"/>
  <c r="A39" i="58"/>
  <c r="B39" i="58"/>
  <c r="C39" i="58"/>
  <c r="D39" i="58"/>
  <c r="A40" i="58"/>
  <c r="B40" i="58"/>
  <c r="C40" i="58"/>
  <c r="D40" i="58"/>
  <c r="A41" i="58"/>
  <c r="B41" i="58"/>
  <c r="C41" i="58"/>
  <c r="D41" i="58"/>
  <c r="A42" i="58"/>
  <c r="B42" i="58"/>
  <c r="C42" i="58"/>
  <c r="D42" i="58"/>
  <c r="A43" i="58"/>
  <c r="B43" i="58"/>
  <c r="C43" i="58"/>
  <c r="D43" i="58"/>
  <c r="A44" i="58"/>
  <c r="B44" i="58"/>
  <c r="C44" i="58"/>
  <c r="D44" i="58"/>
  <c r="A45" i="58"/>
  <c r="B45" i="58"/>
  <c r="C45" i="58"/>
  <c r="D45" i="58"/>
  <c r="A46" i="58"/>
  <c r="B46" i="58"/>
  <c r="C46" i="58"/>
  <c r="D46" i="58"/>
  <c r="A47" i="58"/>
  <c r="B47" i="58"/>
  <c r="C47" i="58"/>
  <c r="D47" i="58"/>
  <c r="A48" i="58"/>
  <c r="B48" i="58"/>
  <c r="C48" i="58"/>
  <c r="D48" i="58"/>
  <c r="A49" i="58"/>
  <c r="B49" i="58"/>
  <c r="C49" i="58"/>
  <c r="D49" i="58"/>
  <c r="A50" i="58"/>
  <c r="B50" i="58"/>
  <c r="C50" i="58"/>
  <c r="D50" i="58"/>
  <c r="A51" i="58"/>
  <c r="B51" i="58"/>
  <c r="C51" i="58"/>
  <c r="D51" i="58"/>
  <c r="A52" i="58"/>
  <c r="B52" i="58"/>
  <c r="C52" i="58"/>
  <c r="D52" i="58"/>
  <c r="A53" i="58"/>
  <c r="B53" i="58"/>
  <c r="C53" i="58"/>
  <c r="D53" i="58"/>
  <c r="A54" i="58"/>
  <c r="B54" i="58"/>
  <c r="C54" i="58"/>
  <c r="D54" i="58"/>
  <c r="A55" i="58"/>
  <c r="B55" i="58"/>
  <c r="C55" i="58"/>
  <c r="D55" i="58"/>
  <c r="A56" i="58"/>
  <c r="B56" i="58"/>
  <c r="C56" i="58"/>
  <c r="D56" i="58"/>
  <c r="A57" i="58"/>
  <c r="B57" i="58"/>
  <c r="C57" i="58"/>
  <c r="D57" i="58"/>
  <c r="A58" i="58"/>
  <c r="B58" i="58"/>
  <c r="C58" i="58"/>
  <c r="D58" i="58"/>
  <c r="A59" i="58"/>
  <c r="B59" i="58"/>
  <c r="C59" i="58"/>
  <c r="D59" i="58"/>
  <c r="A60" i="58"/>
  <c r="B60" i="58"/>
  <c r="C60" i="58"/>
  <c r="D60" i="58"/>
  <c r="A61" i="58"/>
  <c r="B61" i="58"/>
  <c r="C61" i="58"/>
  <c r="D61" i="58"/>
  <c r="A62" i="58"/>
  <c r="B62" i="58"/>
  <c r="C62" i="58"/>
  <c r="D62" i="58"/>
  <c r="A63" i="58"/>
  <c r="B63" i="58"/>
  <c r="C63" i="58"/>
  <c r="D63" i="58"/>
  <c r="A64" i="58"/>
  <c r="B64" i="58"/>
  <c r="C64" i="58"/>
  <c r="D64" i="58"/>
  <c r="A65" i="58"/>
  <c r="B65" i="58"/>
  <c r="C65" i="58"/>
  <c r="D65" i="58"/>
  <c r="A66" i="58"/>
  <c r="B66" i="58"/>
  <c r="C66" i="58"/>
  <c r="D66" i="58"/>
  <c r="A67" i="58"/>
  <c r="B67" i="58"/>
  <c r="C67" i="58"/>
  <c r="D67" i="58"/>
  <c r="A68" i="58"/>
  <c r="B68" i="58"/>
  <c r="C68" i="58"/>
  <c r="D68" i="58"/>
  <c r="A69" i="58"/>
  <c r="B69" i="58"/>
  <c r="C69" i="58"/>
  <c r="D69" i="58"/>
  <c r="A70" i="58"/>
  <c r="B70" i="58"/>
  <c r="C70" i="58"/>
  <c r="D70" i="58"/>
  <c r="A71" i="58"/>
  <c r="B71" i="58"/>
  <c r="C71" i="58"/>
  <c r="D71" i="58"/>
  <c r="A72" i="58"/>
  <c r="B72" i="58"/>
  <c r="C72" i="58"/>
  <c r="D72" i="58"/>
  <c r="A73" i="58"/>
  <c r="B73" i="58"/>
  <c r="C73" i="58"/>
  <c r="D73" i="58"/>
  <c r="A74" i="58"/>
  <c r="B74" i="58"/>
  <c r="C74" i="58"/>
  <c r="D74" i="58"/>
  <c r="A75" i="58"/>
  <c r="B75" i="58"/>
  <c r="C75" i="58"/>
  <c r="D75" i="58"/>
  <c r="A76" i="58"/>
  <c r="B76" i="58"/>
  <c r="C76" i="58"/>
  <c r="D76" i="58"/>
  <c r="A77" i="58"/>
  <c r="B77" i="58"/>
  <c r="C77" i="58"/>
  <c r="D77" i="58"/>
  <c r="A78" i="58"/>
  <c r="B78" i="58"/>
  <c r="C78" i="58"/>
  <c r="D78" i="58"/>
  <c r="A79" i="58"/>
  <c r="B79" i="58"/>
  <c r="C79" i="58"/>
  <c r="D79" i="58"/>
  <c r="A80" i="58"/>
  <c r="B80" i="58"/>
  <c r="C80" i="58"/>
  <c r="D80" i="58"/>
  <c r="A81" i="58"/>
  <c r="B81" i="58"/>
  <c r="C81" i="58"/>
  <c r="D81" i="58"/>
  <c r="A82" i="58"/>
  <c r="B82" i="58"/>
  <c r="C82" i="58"/>
  <c r="D82" i="58"/>
  <c r="A83" i="58"/>
  <c r="B83" i="58"/>
  <c r="C83" i="58"/>
  <c r="D83" i="58"/>
  <c r="A84" i="58"/>
  <c r="B84" i="58"/>
  <c r="C84" i="58"/>
  <c r="D84" i="58"/>
  <c r="A85" i="58"/>
  <c r="B85" i="58"/>
  <c r="C85" i="58"/>
  <c r="D85" i="58"/>
  <c r="A86" i="58"/>
  <c r="B86" i="58"/>
  <c r="C86" i="58"/>
  <c r="D86" i="58"/>
  <c r="A87" i="58"/>
  <c r="B87" i="58"/>
  <c r="C87" i="58"/>
  <c r="D87" i="58"/>
  <c r="A88" i="58"/>
  <c r="B88" i="58"/>
  <c r="C88" i="58"/>
  <c r="D88" i="58"/>
  <c r="A89" i="58"/>
  <c r="B89" i="58"/>
  <c r="C89" i="58"/>
  <c r="D89" i="58"/>
  <c r="A90" i="58"/>
  <c r="B90" i="58"/>
  <c r="C90" i="58"/>
  <c r="D90" i="58"/>
  <c r="A91" i="58"/>
  <c r="B91" i="58"/>
  <c r="C91" i="58"/>
  <c r="D91" i="58"/>
  <c r="A92" i="58"/>
  <c r="B92" i="58"/>
  <c r="C92" i="58"/>
  <c r="D92" i="58"/>
  <c r="D2" i="58"/>
  <c r="C2" i="58"/>
  <c r="B2" i="58"/>
  <c r="A2" i="58"/>
  <c r="N21" i="52"/>
  <c r="N22" i="52"/>
  <c r="N23" i="52"/>
  <c r="N20" i="52"/>
  <c r="P23" i="52"/>
  <c r="P22" i="52"/>
  <c r="P21" i="52"/>
  <c r="L21" i="52"/>
  <c r="M21" i="52"/>
  <c r="L22" i="52"/>
  <c r="M22" i="52"/>
  <c r="L23" i="52"/>
  <c r="M23" i="52"/>
  <c r="M20" i="52"/>
  <c r="L20" i="52"/>
  <c r="J21" i="52"/>
  <c r="K21" i="52"/>
  <c r="J22" i="52"/>
  <c r="K22" i="52"/>
  <c r="J23" i="52"/>
  <c r="K23" i="52"/>
  <c r="K20" i="52"/>
  <c r="I21" i="52"/>
  <c r="I22" i="52"/>
  <c r="I23" i="52"/>
  <c r="I20" i="52"/>
  <c r="G21" i="52"/>
  <c r="G22" i="52"/>
  <c r="G23" i="52"/>
  <c r="G20" i="52"/>
  <c r="H21" i="52"/>
  <c r="H22" i="52"/>
  <c r="H23" i="52"/>
  <c r="D21" i="52"/>
  <c r="E21" i="52"/>
  <c r="F21" i="52"/>
  <c r="D22" i="52"/>
  <c r="E22" i="52"/>
  <c r="F22" i="52"/>
  <c r="D23" i="52"/>
  <c r="E23" i="52"/>
  <c r="F23" i="52"/>
  <c r="S28" i="52"/>
  <c r="P28" i="52"/>
  <c r="T28" i="52"/>
  <c r="N28" i="52"/>
  <c r="M28" i="52"/>
  <c r="L28" i="52"/>
  <c r="K28" i="52"/>
  <c r="J28" i="52"/>
  <c r="I28" i="52"/>
  <c r="P12" i="52"/>
  <c r="P13" i="52"/>
  <c r="P14" i="52"/>
  <c r="N12" i="52"/>
  <c r="N13" i="52"/>
  <c r="N14" i="52"/>
  <c r="L12" i="52"/>
  <c r="M12" i="52"/>
  <c r="L13" i="52"/>
  <c r="M13" i="52"/>
  <c r="L14" i="52"/>
  <c r="M14" i="52"/>
  <c r="K12" i="52"/>
  <c r="K13" i="52"/>
  <c r="K14" i="52"/>
  <c r="J12" i="52"/>
  <c r="J13" i="52"/>
  <c r="J14" i="52"/>
  <c r="I12" i="52"/>
  <c r="I13" i="52"/>
  <c r="I14" i="52"/>
  <c r="H12" i="52"/>
  <c r="H13" i="52"/>
  <c r="H14" i="52"/>
  <c r="G12" i="52"/>
  <c r="G13" i="52"/>
  <c r="G14" i="52"/>
  <c r="D12" i="52"/>
  <c r="E12" i="52"/>
  <c r="F12" i="52"/>
  <c r="D13" i="52"/>
  <c r="E13" i="52"/>
  <c r="F13" i="52"/>
  <c r="D14" i="52"/>
  <c r="E14" i="52"/>
  <c r="F14" i="52"/>
  <c r="E11" i="52"/>
  <c r="F11" i="52"/>
  <c r="D11" i="52"/>
  <c r="A352" i="62"/>
  <c r="A353" i="62"/>
  <c r="A354" i="62"/>
  <c r="A355" i="62"/>
  <c r="A356" i="62"/>
  <c r="A357" i="62"/>
  <c r="A358" i="62"/>
  <c r="A359" i="62"/>
  <c r="A360" i="62"/>
  <c r="A361" i="62"/>
  <c r="A362" i="62"/>
  <c r="A363" i="62"/>
  <c r="A364" i="62"/>
  <c r="A365" i="62"/>
  <c r="A366" i="62"/>
  <c r="A367" i="62"/>
  <c r="C352" i="62"/>
  <c r="D352" i="62"/>
  <c r="C353" i="62"/>
  <c r="D353" i="62"/>
  <c r="C354" i="62"/>
  <c r="D354" i="62"/>
  <c r="C355" i="62"/>
  <c r="D355" i="62"/>
  <c r="C356" i="62"/>
  <c r="D356" i="62"/>
  <c r="C357" i="62"/>
  <c r="D357" i="62"/>
  <c r="C358" i="62"/>
  <c r="D358" i="62"/>
  <c r="C359" i="62"/>
  <c r="D359" i="62"/>
  <c r="C360" i="62"/>
  <c r="D360" i="62"/>
  <c r="C361" i="62"/>
  <c r="D361" i="62"/>
  <c r="C362" i="62"/>
  <c r="D362" i="62"/>
  <c r="C363" i="62"/>
  <c r="D363" i="62"/>
  <c r="C364" i="62"/>
  <c r="D364" i="62"/>
  <c r="C365" i="62"/>
  <c r="D365" i="62"/>
  <c r="C366" i="62"/>
  <c r="D366" i="62"/>
  <c r="C367" i="62"/>
  <c r="D367" i="62"/>
  <c r="D351" i="62"/>
  <c r="C351" i="62"/>
  <c r="A351" i="62"/>
  <c r="H28" i="52"/>
  <c r="G28" i="52"/>
  <c r="E28" i="52"/>
  <c r="F28" i="52"/>
  <c r="D28" i="52"/>
  <c r="B568" i="63"/>
  <c r="C568" i="63"/>
  <c r="D568" i="63"/>
  <c r="E568" i="63"/>
  <c r="F568" i="63"/>
  <c r="G568" i="63"/>
  <c r="H568" i="63"/>
  <c r="I568" i="63"/>
  <c r="J568" i="63"/>
  <c r="K568" i="63"/>
  <c r="L568" i="63"/>
  <c r="B558" i="63"/>
  <c r="C558" i="63"/>
  <c r="D558" i="63"/>
  <c r="E558" i="63"/>
  <c r="F558" i="63"/>
  <c r="G558" i="63"/>
  <c r="H558" i="63"/>
  <c r="I558" i="63"/>
  <c r="J558" i="63"/>
  <c r="K558" i="63"/>
  <c r="L558" i="63"/>
  <c r="B559" i="63"/>
  <c r="C559" i="63"/>
  <c r="D559" i="63"/>
  <c r="E559" i="63"/>
  <c r="F559" i="63"/>
  <c r="G559" i="63"/>
  <c r="H559" i="63"/>
  <c r="I559" i="63"/>
  <c r="J559" i="63"/>
  <c r="K559" i="63"/>
  <c r="L559" i="63"/>
  <c r="B560" i="63"/>
  <c r="C560" i="63"/>
  <c r="D560" i="63"/>
  <c r="E560" i="63"/>
  <c r="F560" i="63"/>
  <c r="G560" i="63"/>
  <c r="H560" i="63"/>
  <c r="I560" i="63"/>
  <c r="J560" i="63"/>
  <c r="K560" i="63"/>
  <c r="L560" i="63"/>
  <c r="B561" i="63"/>
  <c r="C561" i="63"/>
  <c r="D561" i="63"/>
  <c r="E561" i="63"/>
  <c r="F561" i="63"/>
  <c r="G561" i="63"/>
  <c r="H561" i="63"/>
  <c r="I561" i="63"/>
  <c r="J561" i="63"/>
  <c r="K561" i="63"/>
  <c r="L561" i="63"/>
  <c r="B562" i="63"/>
  <c r="C562" i="63"/>
  <c r="D562" i="63"/>
  <c r="E562" i="63"/>
  <c r="F562" i="63"/>
  <c r="G562" i="63"/>
  <c r="H562" i="63"/>
  <c r="I562" i="63"/>
  <c r="J562" i="63"/>
  <c r="K562" i="63"/>
  <c r="L562" i="63"/>
  <c r="B563" i="63"/>
  <c r="C563" i="63"/>
  <c r="D563" i="63"/>
  <c r="E563" i="63"/>
  <c r="F563" i="63"/>
  <c r="G563" i="63"/>
  <c r="H563" i="63"/>
  <c r="I563" i="63"/>
  <c r="J563" i="63"/>
  <c r="K563" i="63"/>
  <c r="L563" i="63"/>
  <c r="B564" i="63"/>
  <c r="C564" i="63"/>
  <c r="D564" i="63"/>
  <c r="E564" i="63"/>
  <c r="F564" i="63"/>
  <c r="G564" i="63"/>
  <c r="H564" i="63"/>
  <c r="I564" i="63"/>
  <c r="J564" i="63"/>
  <c r="K564" i="63"/>
  <c r="L564" i="63"/>
  <c r="B565" i="63"/>
  <c r="C565" i="63"/>
  <c r="D565" i="63"/>
  <c r="E565" i="63"/>
  <c r="F565" i="63"/>
  <c r="G565" i="63"/>
  <c r="H565" i="63"/>
  <c r="I565" i="63"/>
  <c r="J565" i="63"/>
  <c r="K565" i="63"/>
  <c r="L565" i="63"/>
  <c r="B566" i="63"/>
  <c r="C566" i="63"/>
  <c r="D566" i="63"/>
  <c r="E566" i="63"/>
  <c r="F566" i="63"/>
  <c r="G566" i="63"/>
  <c r="H566" i="63"/>
  <c r="I566" i="63"/>
  <c r="J566" i="63"/>
  <c r="K566" i="63"/>
  <c r="L566" i="63"/>
  <c r="B567" i="63"/>
  <c r="C567" i="63"/>
  <c r="D567" i="63"/>
  <c r="E567" i="63"/>
  <c r="F567" i="63"/>
  <c r="G567" i="63"/>
  <c r="H567" i="63"/>
  <c r="I567" i="63"/>
  <c r="J567" i="63"/>
  <c r="K567" i="63"/>
  <c r="L567" i="63"/>
  <c r="B550" i="63"/>
  <c r="C550" i="63"/>
  <c r="D550" i="63"/>
  <c r="E550" i="63"/>
  <c r="F550" i="63"/>
  <c r="G550" i="63"/>
  <c r="H550" i="63"/>
  <c r="I550" i="63"/>
  <c r="J550" i="63"/>
  <c r="K550" i="63"/>
  <c r="L550" i="63"/>
  <c r="B551" i="63"/>
  <c r="C551" i="63"/>
  <c r="D551" i="63"/>
  <c r="E551" i="63"/>
  <c r="F551" i="63"/>
  <c r="G551" i="63"/>
  <c r="H551" i="63"/>
  <c r="I551" i="63"/>
  <c r="J551" i="63"/>
  <c r="K551" i="63"/>
  <c r="L551" i="63"/>
  <c r="B552" i="63"/>
  <c r="C552" i="63"/>
  <c r="D552" i="63"/>
  <c r="E552" i="63"/>
  <c r="F552" i="63"/>
  <c r="G552" i="63"/>
  <c r="H552" i="63"/>
  <c r="I552" i="63"/>
  <c r="J552" i="63"/>
  <c r="K552" i="63"/>
  <c r="L552" i="63"/>
  <c r="B553" i="63"/>
  <c r="C553" i="63"/>
  <c r="D553" i="63"/>
  <c r="E553" i="63"/>
  <c r="F553" i="63"/>
  <c r="G553" i="63"/>
  <c r="H553" i="63"/>
  <c r="I553" i="63"/>
  <c r="J553" i="63"/>
  <c r="K553" i="63"/>
  <c r="L553" i="63"/>
  <c r="B554" i="63"/>
  <c r="C554" i="63"/>
  <c r="D554" i="63"/>
  <c r="E554" i="63"/>
  <c r="F554" i="63"/>
  <c r="G554" i="63"/>
  <c r="H554" i="63"/>
  <c r="I554" i="63"/>
  <c r="J554" i="63"/>
  <c r="K554" i="63"/>
  <c r="L554" i="63"/>
  <c r="B555" i="63"/>
  <c r="C555" i="63"/>
  <c r="D555" i="63"/>
  <c r="E555" i="63"/>
  <c r="F555" i="63"/>
  <c r="G555" i="63"/>
  <c r="H555" i="63"/>
  <c r="I555" i="63"/>
  <c r="J555" i="63"/>
  <c r="K555" i="63"/>
  <c r="L555" i="63"/>
  <c r="B556" i="63"/>
  <c r="C556" i="63"/>
  <c r="D556" i="63"/>
  <c r="E556" i="63"/>
  <c r="F556" i="63"/>
  <c r="G556" i="63"/>
  <c r="H556" i="63"/>
  <c r="I556" i="63"/>
  <c r="J556" i="63"/>
  <c r="K556" i="63"/>
  <c r="L556" i="63"/>
  <c r="B557" i="63"/>
  <c r="C557" i="63"/>
  <c r="D557" i="63"/>
  <c r="E557" i="63"/>
  <c r="F557" i="63"/>
  <c r="G557" i="63"/>
  <c r="H557" i="63"/>
  <c r="I557" i="63"/>
  <c r="J557" i="63"/>
  <c r="K557" i="63"/>
  <c r="L557" i="63"/>
  <c r="B532" i="63"/>
  <c r="C532" i="63"/>
  <c r="D532" i="63"/>
  <c r="E532" i="63"/>
  <c r="F532" i="63"/>
  <c r="G532" i="63"/>
  <c r="H532" i="63"/>
  <c r="I532" i="63"/>
  <c r="J532" i="63"/>
  <c r="K532" i="63"/>
  <c r="L532" i="63"/>
  <c r="B533" i="63"/>
  <c r="C533" i="63"/>
  <c r="D533" i="63"/>
  <c r="E533" i="63"/>
  <c r="F533" i="63"/>
  <c r="G533" i="63"/>
  <c r="H533" i="63"/>
  <c r="I533" i="63"/>
  <c r="J533" i="63"/>
  <c r="K533" i="63"/>
  <c r="L533" i="63"/>
  <c r="B534" i="63"/>
  <c r="C534" i="63"/>
  <c r="D534" i="63"/>
  <c r="E534" i="63"/>
  <c r="F534" i="63"/>
  <c r="G534" i="63"/>
  <c r="H534" i="63"/>
  <c r="I534" i="63"/>
  <c r="J534" i="63"/>
  <c r="K534" i="63"/>
  <c r="L534" i="63"/>
  <c r="B535" i="63"/>
  <c r="C535" i="63"/>
  <c r="D535" i="63"/>
  <c r="E535" i="63"/>
  <c r="F535" i="63"/>
  <c r="G535" i="63"/>
  <c r="H535" i="63"/>
  <c r="I535" i="63"/>
  <c r="J535" i="63"/>
  <c r="K535" i="63"/>
  <c r="L535" i="63"/>
  <c r="B536" i="63"/>
  <c r="C536" i="63"/>
  <c r="D536" i="63"/>
  <c r="E536" i="63"/>
  <c r="F536" i="63"/>
  <c r="G536" i="63"/>
  <c r="H536" i="63"/>
  <c r="I536" i="63"/>
  <c r="J536" i="63"/>
  <c r="K536" i="63"/>
  <c r="L536" i="63"/>
  <c r="B537" i="63"/>
  <c r="C537" i="63"/>
  <c r="D537" i="63"/>
  <c r="E537" i="63"/>
  <c r="F537" i="63"/>
  <c r="G537" i="63"/>
  <c r="H537" i="63"/>
  <c r="I537" i="63"/>
  <c r="J537" i="63"/>
  <c r="K537" i="63"/>
  <c r="L537" i="63"/>
  <c r="B538" i="63"/>
  <c r="C538" i="63"/>
  <c r="D538" i="63"/>
  <c r="E538" i="63"/>
  <c r="F538" i="63"/>
  <c r="G538" i="63"/>
  <c r="H538" i="63"/>
  <c r="I538" i="63"/>
  <c r="J538" i="63"/>
  <c r="K538" i="63"/>
  <c r="L538" i="63"/>
  <c r="B539" i="63"/>
  <c r="C539" i="63"/>
  <c r="D539" i="63"/>
  <c r="E539" i="63"/>
  <c r="F539" i="63"/>
  <c r="G539" i="63"/>
  <c r="H539" i="63"/>
  <c r="I539" i="63"/>
  <c r="J539" i="63"/>
  <c r="K539" i="63"/>
  <c r="L539" i="63"/>
  <c r="B540" i="63"/>
  <c r="C540" i="63"/>
  <c r="D540" i="63"/>
  <c r="E540" i="63"/>
  <c r="F540" i="63"/>
  <c r="G540" i="63"/>
  <c r="H540" i="63"/>
  <c r="I540" i="63"/>
  <c r="J540" i="63"/>
  <c r="K540" i="63"/>
  <c r="L540" i="63"/>
  <c r="B541" i="63"/>
  <c r="C541" i="63"/>
  <c r="D541" i="63"/>
  <c r="E541" i="63"/>
  <c r="F541" i="63"/>
  <c r="G541" i="63"/>
  <c r="H541" i="63"/>
  <c r="I541" i="63"/>
  <c r="J541" i="63"/>
  <c r="K541" i="63"/>
  <c r="L541" i="63"/>
  <c r="B542" i="63"/>
  <c r="C542" i="63"/>
  <c r="D542" i="63"/>
  <c r="E542" i="63"/>
  <c r="F542" i="63"/>
  <c r="G542" i="63"/>
  <c r="H542" i="63"/>
  <c r="I542" i="63"/>
  <c r="J542" i="63"/>
  <c r="K542" i="63"/>
  <c r="L542" i="63"/>
  <c r="B543" i="63"/>
  <c r="C543" i="63"/>
  <c r="D543" i="63"/>
  <c r="E543" i="63"/>
  <c r="F543" i="63"/>
  <c r="G543" i="63"/>
  <c r="H543" i="63"/>
  <c r="I543" i="63"/>
  <c r="J543" i="63"/>
  <c r="K543" i="63"/>
  <c r="L543" i="63"/>
  <c r="B544" i="63"/>
  <c r="C544" i="63"/>
  <c r="D544" i="63"/>
  <c r="E544" i="63"/>
  <c r="F544" i="63"/>
  <c r="G544" i="63"/>
  <c r="H544" i="63"/>
  <c r="I544" i="63"/>
  <c r="J544" i="63"/>
  <c r="K544" i="63"/>
  <c r="L544" i="63"/>
  <c r="B545" i="63"/>
  <c r="C545" i="63"/>
  <c r="D545" i="63"/>
  <c r="E545" i="63"/>
  <c r="F545" i="63"/>
  <c r="G545" i="63"/>
  <c r="H545" i="63"/>
  <c r="I545" i="63"/>
  <c r="J545" i="63"/>
  <c r="K545" i="63"/>
  <c r="L545" i="63"/>
  <c r="B546" i="63"/>
  <c r="C546" i="63"/>
  <c r="D546" i="63"/>
  <c r="E546" i="63"/>
  <c r="F546" i="63"/>
  <c r="G546" i="63"/>
  <c r="H546" i="63"/>
  <c r="I546" i="63"/>
  <c r="J546" i="63"/>
  <c r="K546" i="63"/>
  <c r="L546" i="63"/>
  <c r="B547" i="63"/>
  <c r="C547" i="63"/>
  <c r="D547" i="63"/>
  <c r="E547" i="63"/>
  <c r="F547" i="63"/>
  <c r="G547" i="63"/>
  <c r="H547" i="63"/>
  <c r="I547" i="63"/>
  <c r="J547" i="63"/>
  <c r="K547" i="63"/>
  <c r="L547" i="63"/>
  <c r="B548" i="63"/>
  <c r="C548" i="63"/>
  <c r="D548" i="63"/>
  <c r="E548" i="63"/>
  <c r="F548" i="63"/>
  <c r="G548" i="63"/>
  <c r="H548" i="63"/>
  <c r="I548" i="63"/>
  <c r="J548" i="63"/>
  <c r="K548" i="63"/>
  <c r="L548" i="63"/>
  <c r="B549" i="63"/>
  <c r="C549" i="63"/>
  <c r="D549" i="63"/>
  <c r="E549" i="63"/>
  <c r="F549" i="63"/>
  <c r="G549" i="63"/>
  <c r="H549" i="63"/>
  <c r="I549" i="63"/>
  <c r="J549" i="63"/>
  <c r="K549" i="63"/>
  <c r="L549" i="63"/>
  <c r="C531" i="63"/>
  <c r="D531" i="63"/>
  <c r="E531" i="63"/>
  <c r="F531" i="63"/>
  <c r="G531" i="63"/>
  <c r="H531" i="63"/>
  <c r="I531" i="63"/>
  <c r="J531" i="63"/>
  <c r="K531" i="63"/>
  <c r="L531" i="63"/>
  <c r="B531" i="63"/>
  <c r="D91" i="28"/>
  <c r="D92" i="28"/>
  <c r="D93" i="28"/>
  <c r="D94" i="28"/>
  <c r="D95" i="28"/>
  <c r="D96" i="28"/>
  <c r="D97" i="28"/>
  <c r="D98" i="28"/>
  <c r="D99" i="28"/>
  <c r="D100" i="28"/>
  <c r="D101" i="28"/>
  <c r="D102" i="28"/>
  <c r="D103" i="28"/>
  <c r="D104" i="28"/>
  <c r="D105" i="28"/>
  <c r="D106" i="28"/>
  <c r="D90" i="28"/>
  <c r="C99" i="28"/>
  <c r="C100" i="28"/>
  <c r="C101" i="28"/>
  <c r="C102" i="28"/>
  <c r="C103" i="28"/>
  <c r="C104" i="28"/>
  <c r="C105" i="28"/>
  <c r="C106" i="28"/>
  <c r="C91" i="28"/>
  <c r="C92" i="28"/>
  <c r="C93" i="28"/>
  <c r="C94" i="28"/>
  <c r="C95" i="28"/>
  <c r="C96" i="28"/>
  <c r="C97" i="28"/>
  <c r="C98" i="28"/>
  <c r="C90" i="28"/>
  <c r="L63" i="28"/>
  <c r="K35" i="28"/>
  <c r="L35" i="28" s="1"/>
  <c r="K36" i="28"/>
  <c r="L36" i="28" s="1"/>
  <c r="K37" i="28"/>
  <c r="L37" i="28" s="1"/>
  <c r="K38" i="28"/>
  <c r="L38" i="28" s="1"/>
  <c r="K39" i="28"/>
  <c r="K40" i="28"/>
  <c r="K41" i="28"/>
  <c r="K42" i="28"/>
  <c r="K43" i="28"/>
  <c r="K44" i="28"/>
  <c r="K45" i="28"/>
  <c r="K46" i="28"/>
  <c r="L46" i="28" s="1"/>
  <c r="K47" i="28"/>
  <c r="L47" i="28" s="1"/>
  <c r="K48" i="28"/>
  <c r="L48" i="28" s="1"/>
  <c r="K49" i="28"/>
  <c r="L49" i="28" s="1"/>
  <c r="K50" i="28"/>
  <c r="L50" i="28" s="1"/>
  <c r="K51" i="28"/>
  <c r="K52" i="28"/>
  <c r="K53" i="28"/>
  <c r="K54" i="28"/>
  <c r="K55" i="28"/>
  <c r="K56" i="28"/>
  <c r="K57" i="28"/>
  <c r="K58" i="28"/>
  <c r="K59" i="28"/>
  <c r="L59" i="28" s="1"/>
  <c r="K60" i="28"/>
  <c r="K61" i="28"/>
  <c r="L61" i="28" s="1"/>
  <c r="K62" i="28"/>
  <c r="L62" i="28" s="1"/>
  <c r="K63" i="28"/>
  <c r="K64" i="28"/>
  <c r="K65" i="28"/>
  <c r="K66" i="28"/>
  <c r="K67" i="28"/>
  <c r="K68" i="28"/>
  <c r="K69" i="28"/>
  <c r="K70" i="28"/>
  <c r="K71" i="28"/>
  <c r="L71" i="28" s="1"/>
  <c r="K34" i="28"/>
  <c r="F59" i="28"/>
  <c r="F60" i="28"/>
  <c r="F61" i="28"/>
  <c r="F62" i="28"/>
  <c r="F63" i="28"/>
  <c r="F64" i="28"/>
  <c r="F65" i="28"/>
  <c r="F66" i="28"/>
  <c r="F67" i="28"/>
  <c r="F68" i="28"/>
  <c r="F69" i="28"/>
  <c r="F70" i="28"/>
  <c r="F71" i="28"/>
  <c r="F58" i="28"/>
  <c r="F46" i="28"/>
  <c r="F47" i="28"/>
  <c r="F48" i="28"/>
  <c r="F49" i="28"/>
  <c r="F50" i="28"/>
  <c r="F51" i="28"/>
  <c r="L51" i="28" s="1"/>
  <c r="F52" i="28"/>
  <c r="F53" i="28"/>
  <c r="F54" i="28"/>
  <c r="F55" i="28"/>
  <c r="F56" i="28"/>
  <c r="F57" i="28"/>
  <c r="F35" i="28"/>
  <c r="F36" i="28"/>
  <c r="F37" i="28"/>
  <c r="F38" i="28"/>
  <c r="F39" i="28"/>
  <c r="L39" i="28" s="1"/>
  <c r="F40" i="28"/>
  <c r="F41" i="28"/>
  <c r="F42" i="28"/>
  <c r="F43" i="28"/>
  <c r="F44" i="28"/>
  <c r="F45" i="28"/>
  <c r="F34" i="28"/>
  <c r="B520" i="63"/>
  <c r="C520" i="63"/>
  <c r="D520" i="63"/>
  <c r="E520" i="63"/>
  <c r="F520" i="63"/>
  <c r="G520" i="63"/>
  <c r="H520" i="63"/>
  <c r="I520" i="63"/>
  <c r="J520" i="63"/>
  <c r="K520" i="63"/>
  <c r="L520" i="63"/>
  <c r="B521" i="63"/>
  <c r="C521" i="63"/>
  <c r="D521" i="63"/>
  <c r="E521" i="63"/>
  <c r="F521" i="63"/>
  <c r="G521" i="63"/>
  <c r="H521" i="63"/>
  <c r="I521" i="63"/>
  <c r="J521" i="63"/>
  <c r="K521" i="63"/>
  <c r="L521" i="63"/>
  <c r="B522" i="63"/>
  <c r="C522" i="63"/>
  <c r="D522" i="63"/>
  <c r="E522" i="63"/>
  <c r="F522" i="63"/>
  <c r="G522" i="63"/>
  <c r="H522" i="63"/>
  <c r="I522" i="63"/>
  <c r="J522" i="63"/>
  <c r="K522" i="63"/>
  <c r="L522" i="63"/>
  <c r="B523" i="63"/>
  <c r="C523" i="63"/>
  <c r="D523" i="63"/>
  <c r="E523" i="63"/>
  <c r="F523" i="63"/>
  <c r="G523" i="63"/>
  <c r="H523" i="63"/>
  <c r="I523" i="63"/>
  <c r="J523" i="63"/>
  <c r="K523" i="63"/>
  <c r="L523" i="63"/>
  <c r="B524" i="63"/>
  <c r="C524" i="63"/>
  <c r="D524" i="63"/>
  <c r="E524" i="63"/>
  <c r="F524" i="63"/>
  <c r="G524" i="63"/>
  <c r="H524" i="63"/>
  <c r="I524" i="63"/>
  <c r="J524" i="63"/>
  <c r="K524" i="63"/>
  <c r="L524" i="63"/>
  <c r="B525" i="63"/>
  <c r="C525" i="63"/>
  <c r="D525" i="63"/>
  <c r="E525" i="63"/>
  <c r="F525" i="63"/>
  <c r="G525" i="63"/>
  <c r="H525" i="63"/>
  <c r="I525" i="63"/>
  <c r="J525" i="63"/>
  <c r="K525" i="63"/>
  <c r="L525" i="63"/>
  <c r="B526" i="63"/>
  <c r="C526" i="63"/>
  <c r="D526" i="63"/>
  <c r="E526" i="63"/>
  <c r="F526" i="63"/>
  <c r="G526" i="63"/>
  <c r="H526" i="63"/>
  <c r="I526" i="63"/>
  <c r="J526" i="63"/>
  <c r="K526" i="63"/>
  <c r="L526" i="63"/>
  <c r="B527" i="63"/>
  <c r="C527" i="63"/>
  <c r="D527" i="63"/>
  <c r="E527" i="63"/>
  <c r="F527" i="63"/>
  <c r="G527" i="63"/>
  <c r="H527" i="63"/>
  <c r="I527" i="63"/>
  <c r="J527" i="63"/>
  <c r="K527" i="63"/>
  <c r="L527" i="63"/>
  <c r="B528" i="63"/>
  <c r="C528" i="63"/>
  <c r="D528" i="63"/>
  <c r="E528" i="63"/>
  <c r="F528" i="63"/>
  <c r="G528" i="63"/>
  <c r="H528" i="63"/>
  <c r="I528" i="63"/>
  <c r="J528" i="63"/>
  <c r="K528" i="63"/>
  <c r="L528" i="63"/>
  <c r="B529" i="63"/>
  <c r="C529" i="63"/>
  <c r="D529" i="63"/>
  <c r="E529" i="63"/>
  <c r="F529" i="63"/>
  <c r="G529" i="63"/>
  <c r="H529" i="63"/>
  <c r="I529" i="63"/>
  <c r="J529" i="63"/>
  <c r="K529" i="63"/>
  <c r="L529" i="63"/>
  <c r="B530" i="63"/>
  <c r="C530" i="63"/>
  <c r="D530" i="63"/>
  <c r="E530" i="63"/>
  <c r="F530" i="63"/>
  <c r="G530" i="63"/>
  <c r="H530" i="63"/>
  <c r="I530" i="63"/>
  <c r="J530" i="63"/>
  <c r="K530" i="63"/>
  <c r="L530" i="63"/>
  <c r="C519" i="63"/>
  <c r="D519" i="63"/>
  <c r="E519" i="63"/>
  <c r="F519" i="63"/>
  <c r="G519" i="63"/>
  <c r="H519" i="63"/>
  <c r="I519" i="63"/>
  <c r="J519" i="63"/>
  <c r="K519" i="63"/>
  <c r="L519" i="63"/>
  <c r="B519" i="63"/>
  <c r="A347" i="62"/>
  <c r="C347" i="62"/>
  <c r="D347" i="62"/>
  <c r="A348" i="62"/>
  <c r="C348" i="62"/>
  <c r="D348" i="62"/>
  <c r="A349" i="62"/>
  <c r="C349" i="62"/>
  <c r="D349" i="62"/>
  <c r="A350" i="62"/>
  <c r="C350" i="62"/>
  <c r="D350" i="62"/>
  <c r="A340" i="62"/>
  <c r="C340" i="62"/>
  <c r="D340" i="62"/>
  <c r="A341" i="62"/>
  <c r="C341" i="62"/>
  <c r="D341" i="62"/>
  <c r="A342" i="62"/>
  <c r="C342" i="62"/>
  <c r="D342" i="62"/>
  <c r="A343" i="62"/>
  <c r="C343" i="62"/>
  <c r="D343" i="62"/>
  <c r="A344" i="62"/>
  <c r="C344" i="62"/>
  <c r="D344" i="62"/>
  <c r="A345" i="62"/>
  <c r="C345" i="62"/>
  <c r="D345" i="62"/>
  <c r="A346" i="62"/>
  <c r="C346" i="62"/>
  <c r="D346" i="62"/>
  <c r="A339" i="62"/>
  <c r="L58" i="65"/>
  <c r="L59" i="65"/>
  <c r="L60" i="65"/>
  <c r="L61" i="65"/>
  <c r="L62" i="65"/>
  <c r="L63" i="65"/>
  <c r="L64" i="65"/>
  <c r="L65" i="65"/>
  <c r="L66" i="65"/>
  <c r="L67" i="65"/>
  <c r="L68" i="65"/>
  <c r="L69" i="65"/>
  <c r="L70" i="65"/>
  <c r="L71" i="65"/>
  <c r="L72" i="65"/>
  <c r="L73" i="65"/>
  <c r="L74" i="65"/>
  <c r="L75" i="65"/>
  <c r="L76" i="65"/>
  <c r="L77" i="65"/>
  <c r="L78" i="65"/>
  <c r="L79" i="65"/>
  <c r="K79" i="65"/>
  <c r="K78" i="65"/>
  <c r="K77" i="65"/>
  <c r="K76" i="65"/>
  <c r="K75" i="65"/>
  <c r="K74" i="65"/>
  <c r="K73" i="65"/>
  <c r="K72" i="65"/>
  <c r="K71" i="65"/>
  <c r="K70" i="65"/>
  <c r="K69" i="65"/>
  <c r="K68" i="65"/>
  <c r="K67" i="65"/>
  <c r="K66" i="65"/>
  <c r="K65" i="65"/>
  <c r="K64" i="65"/>
  <c r="K63" i="65"/>
  <c r="K62" i="65"/>
  <c r="K61" i="65"/>
  <c r="K60" i="65"/>
  <c r="K59" i="65"/>
  <c r="K58" i="65"/>
  <c r="F58" i="65"/>
  <c r="F59" i="65"/>
  <c r="F60" i="65"/>
  <c r="F61" i="65"/>
  <c r="F62" i="65"/>
  <c r="F63" i="65"/>
  <c r="F64" i="65"/>
  <c r="F65" i="65"/>
  <c r="F66" i="65"/>
  <c r="F67" i="65"/>
  <c r="F68" i="65"/>
  <c r="F69" i="65"/>
  <c r="F70" i="65"/>
  <c r="F71" i="65"/>
  <c r="F72" i="65"/>
  <c r="F73" i="65"/>
  <c r="F74" i="65"/>
  <c r="F75" i="65"/>
  <c r="F76" i="65"/>
  <c r="F77" i="65"/>
  <c r="F78" i="65"/>
  <c r="F79" i="65"/>
  <c r="K17" i="61"/>
  <c r="K15" i="61"/>
  <c r="K13" i="61"/>
  <c r="K7" i="61"/>
  <c r="A329" i="62"/>
  <c r="C329" i="62"/>
  <c r="D329" i="62"/>
  <c r="A330" i="62"/>
  <c r="C330" i="62"/>
  <c r="D330" i="62"/>
  <c r="A321" i="62"/>
  <c r="C321" i="62"/>
  <c r="D321" i="62"/>
  <c r="A322" i="62"/>
  <c r="C322" i="62"/>
  <c r="D322" i="62"/>
  <c r="A323" i="62"/>
  <c r="C323" i="62"/>
  <c r="D323" i="62"/>
  <c r="A324" i="62"/>
  <c r="C324" i="62"/>
  <c r="D324" i="62"/>
  <c r="A325" i="62"/>
  <c r="C325" i="62"/>
  <c r="D325" i="62"/>
  <c r="A326" i="62"/>
  <c r="C326" i="62"/>
  <c r="D326" i="62"/>
  <c r="A327" i="62"/>
  <c r="C327" i="62"/>
  <c r="D327" i="62"/>
  <c r="A328" i="62"/>
  <c r="C328" i="62"/>
  <c r="D328" i="62"/>
  <c r="D320" i="62"/>
  <c r="C320" i="62"/>
  <c r="A320" i="62"/>
  <c r="B512" i="63"/>
  <c r="C512" i="63"/>
  <c r="D512" i="63"/>
  <c r="E512" i="63"/>
  <c r="G512" i="63"/>
  <c r="H512" i="63"/>
  <c r="I512" i="63"/>
  <c r="J512" i="63"/>
  <c r="B513" i="63"/>
  <c r="C513" i="63"/>
  <c r="D513" i="63"/>
  <c r="E513" i="63"/>
  <c r="G513" i="63"/>
  <c r="H513" i="63"/>
  <c r="I513" i="63"/>
  <c r="J513" i="63"/>
  <c r="B514" i="63"/>
  <c r="C514" i="63"/>
  <c r="D514" i="63"/>
  <c r="E514" i="63"/>
  <c r="G514" i="63"/>
  <c r="H514" i="63"/>
  <c r="I514" i="63"/>
  <c r="J514" i="63"/>
  <c r="B515" i="63"/>
  <c r="C515" i="63"/>
  <c r="D515" i="63"/>
  <c r="E515" i="63"/>
  <c r="G515" i="63"/>
  <c r="H515" i="63"/>
  <c r="I515" i="63"/>
  <c r="J515" i="63"/>
  <c r="B516" i="63"/>
  <c r="C516" i="63"/>
  <c r="D516" i="63"/>
  <c r="E516" i="63"/>
  <c r="G516" i="63"/>
  <c r="H516" i="63"/>
  <c r="I516" i="63"/>
  <c r="J516" i="63"/>
  <c r="B517" i="63"/>
  <c r="C517" i="63"/>
  <c r="D517" i="63"/>
  <c r="E517" i="63"/>
  <c r="G517" i="63"/>
  <c r="H517" i="63"/>
  <c r="I517" i="63"/>
  <c r="J517" i="63"/>
  <c r="B518" i="63"/>
  <c r="C518" i="63"/>
  <c r="D518" i="63"/>
  <c r="E518" i="63"/>
  <c r="G518" i="63"/>
  <c r="H518" i="63"/>
  <c r="I518" i="63"/>
  <c r="J518" i="63"/>
  <c r="B506" i="63"/>
  <c r="C506" i="63"/>
  <c r="D506" i="63"/>
  <c r="E506" i="63"/>
  <c r="G506" i="63"/>
  <c r="H506" i="63"/>
  <c r="I506" i="63"/>
  <c r="J506" i="63"/>
  <c r="B507" i="63"/>
  <c r="C507" i="63"/>
  <c r="D507" i="63"/>
  <c r="E507" i="63"/>
  <c r="G507" i="63"/>
  <c r="H507" i="63"/>
  <c r="I507" i="63"/>
  <c r="J507" i="63"/>
  <c r="B508" i="63"/>
  <c r="C508" i="63"/>
  <c r="D508" i="63"/>
  <c r="E508" i="63"/>
  <c r="G508" i="63"/>
  <c r="H508" i="63"/>
  <c r="I508" i="63"/>
  <c r="J508" i="63"/>
  <c r="B509" i="63"/>
  <c r="C509" i="63"/>
  <c r="D509" i="63"/>
  <c r="E509" i="63"/>
  <c r="G509" i="63"/>
  <c r="H509" i="63"/>
  <c r="I509" i="63"/>
  <c r="J509" i="63"/>
  <c r="B510" i="63"/>
  <c r="C510" i="63"/>
  <c r="D510" i="63"/>
  <c r="E510" i="63"/>
  <c r="G510" i="63"/>
  <c r="H510" i="63"/>
  <c r="I510" i="63"/>
  <c r="J510" i="63"/>
  <c r="B511" i="63"/>
  <c r="C511" i="63"/>
  <c r="D511" i="63"/>
  <c r="E511" i="63"/>
  <c r="G511" i="63"/>
  <c r="H511" i="63"/>
  <c r="I511" i="63"/>
  <c r="J511" i="63"/>
  <c r="B499" i="63"/>
  <c r="C499" i="63"/>
  <c r="D499" i="63"/>
  <c r="E499" i="63"/>
  <c r="G499" i="63"/>
  <c r="H499" i="63"/>
  <c r="I499" i="63"/>
  <c r="J499" i="63"/>
  <c r="B500" i="63"/>
  <c r="C500" i="63"/>
  <c r="D500" i="63"/>
  <c r="E500" i="63"/>
  <c r="G500" i="63"/>
  <c r="H500" i="63"/>
  <c r="I500" i="63"/>
  <c r="J500" i="63"/>
  <c r="B501" i="63"/>
  <c r="C501" i="63"/>
  <c r="D501" i="63"/>
  <c r="E501" i="63"/>
  <c r="G501" i="63"/>
  <c r="H501" i="63"/>
  <c r="I501" i="63"/>
  <c r="J501" i="63"/>
  <c r="B502" i="63"/>
  <c r="C502" i="63"/>
  <c r="D502" i="63"/>
  <c r="E502" i="63"/>
  <c r="G502" i="63"/>
  <c r="H502" i="63"/>
  <c r="I502" i="63"/>
  <c r="J502" i="63"/>
  <c r="B503" i="63"/>
  <c r="C503" i="63"/>
  <c r="D503" i="63"/>
  <c r="E503" i="63"/>
  <c r="G503" i="63"/>
  <c r="H503" i="63"/>
  <c r="I503" i="63"/>
  <c r="J503" i="63"/>
  <c r="B504" i="63"/>
  <c r="C504" i="63"/>
  <c r="D504" i="63"/>
  <c r="E504" i="63"/>
  <c r="G504" i="63"/>
  <c r="H504" i="63"/>
  <c r="I504" i="63"/>
  <c r="J504" i="63"/>
  <c r="B505" i="63"/>
  <c r="C505" i="63"/>
  <c r="D505" i="63"/>
  <c r="E505" i="63"/>
  <c r="G505" i="63"/>
  <c r="H505" i="63"/>
  <c r="I505" i="63"/>
  <c r="J505" i="63"/>
  <c r="D498" i="63"/>
  <c r="E498" i="63"/>
  <c r="G498" i="63"/>
  <c r="H498" i="63"/>
  <c r="I498" i="63"/>
  <c r="J498" i="63"/>
  <c r="C498" i="63"/>
  <c r="B498" i="63"/>
  <c r="C331" i="62"/>
  <c r="C332" i="62"/>
  <c r="C333" i="62"/>
  <c r="C334" i="62"/>
  <c r="C335" i="62"/>
  <c r="C336" i="62"/>
  <c r="C337" i="62"/>
  <c r="C338" i="62"/>
  <c r="C339" i="62"/>
  <c r="D339" i="62"/>
  <c r="D338" i="62"/>
  <c r="D337" i="62"/>
  <c r="D336" i="62"/>
  <c r="D335" i="62"/>
  <c r="D334" i="62"/>
  <c r="D333" i="62"/>
  <c r="D332" i="62"/>
  <c r="D331" i="62"/>
  <c r="A334" i="62"/>
  <c r="A335" i="62"/>
  <c r="A336" i="62"/>
  <c r="A337" i="62"/>
  <c r="A338" i="62"/>
  <c r="A331" i="62"/>
  <c r="A332" i="62"/>
  <c r="A333" i="62"/>
  <c r="K57" i="65"/>
  <c r="K56" i="65"/>
  <c r="K55" i="65"/>
  <c r="K54" i="65"/>
  <c r="K515" i="63" s="1"/>
  <c r="K53" i="65"/>
  <c r="K52" i="65"/>
  <c r="K513" i="63" s="1"/>
  <c r="K51" i="65"/>
  <c r="K50" i="65"/>
  <c r="K511" i="63" s="1"/>
  <c r="K49" i="65"/>
  <c r="K48" i="65"/>
  <c r="K509" i="63" s="1"/>
  <c r="K47" i="65"/>
  <c r="K508" i="63" s="1"/>
  <c r="K46" i="65"/>
  <c r="L46" i="65" s="1"/>
  <c r="L507" i="63" s="1"/>
  <c r="K45" i="65"/>
  <c r="K44" i="65"/>
  <c r="K505" i="63" s="1"/>
  <c r="K43" i="65"/>
  <c r="K504" i="63" s="1"/>
  <c r="K42" i="65"/>
  <c r="K503" i="63" s="1"/>
  <c r="K41" i="65"/>
  <c r="K502" i="63" s="1"/>
  <c r="K40" i="65"/>
  <c r="K39" i="65"/>
  <c r="K38" i="65"/>
  <c r="K37" i="65"/>
  <c r="L50" i="65"/>
  <c r="L511" i="63" s="1"/>
  <c r="F36" i="65"/>
  <c r="F37" i="65"/>
  <c r="F498" i="63" s="1"/>
  <c r="F38" i="65"/>
  <c r="F499" i="63" s="1"/>
  <c r="F39" i="65"/>
  <c r="F500" i="63" s="1"/>
  <c r="F40" i="65"/>
  <c r="F501" i="63" s="1"/>
  <c r="F41" i="65"/>
  <c r="F502" i="63" s="1"/>
  <c r="F42" i="65"/>
  <c r="F43" i="65"/>
  <c r="F504" i="63" s="1"/>
  <c r="F44" i="65"/>
  <c r="F505" i="63" s="1"/>
  <c r="F45" i="65"/>
  <c r="F506" i="63" s="1"/>
  <c r="F46" i="65"/>
  <c r="F507" i="63" s="1"/>
  <c r="F47" i="65"/>
  <c r="L47" i="65" s="1"/>
  <c r="L508" i="63" s="1"/>
  <c r="F48" i="65"/>
  <c r="F509" i="63" s="1"/>
  <c r="F49" i="65"/>
  <c r="F510" i="63" s="1"/>
  <c r="F50" i="65"/>
  <c r="F511" i="63" s="1"/>
  <c r="F51" i="65"/>
  <c r="F512" i="63" s="1"/>
  <c r="F52" i="65"/>
  <c r="F513" i="63" s="1"/>
  <c r="F53" i="65"/>
  <c r="F514" i="63" s="1"/>
  <c r="F54" i="65"/>
  <c r="F515" i="63" s="1"/>
  <c r="F55" i="65"/>
  <c r="F516" i="63" s="1"/>
  <c r="F56" i="65"/>
  <c r="F517" i="63" s="1"/>
  <c r="F57" i="65"/>
  <c r="F518" i="63" s="1"/>
  <c r="F33" i="65"/>
  <c r="F34" i="65"/>
  <c r="F35" i="65"/>
  <c r="F2" i="21"/>
  <c r="L3" i="61"/>
  <c r="K3" i="61"/>
  <c r="S27" i="52"/>
  <c r="S26" i="52"/>
  <c r="P26" i="52"/>
  <c r="O26" i="52"/>
  <c r="N26" i="52"/>
  <c r="M26" i="52"/>
  <c r="L26" i="52"/>
  <c r="K26" i="52"/>
  <c r="J26" i="52"/>
  <c r="I26" i="52"/>
  <c r="H26" i="52"/>
  <c r="G26" i="52"/>
  <c r="E26" i="52"/>
  <c r="F26" i="52"/>
  <c r="D26" i="52"/>
  <c r="S11" i="52"/>
  <c r="P11" i="52"/>
  <c r="T11" i="52"/>
  <c r="N11" i="52"/>
  <c r="M11" i="52"/>
  <c r="L11" i="52"/>
  <c r="K11" i="52"/>
  <c r="J11" i="52"/>
  <c r="I11" i="52"/>
  <c r="H11" i="52"/>
  <c r="G11" i="52"/>
  <c r="T7" i="52"/>
  <c r="M7" i="52"/>
  <c r="N7" i="52"/>
  <c r="L7" i="52"/>
  <c r="K7" i="52"/>
  <c r="J7" i="52"/>
  <c r="I7" i="52"/>
  <c r="H7" i="52"/>
  <c r="G7" i="52"/>
  <c r="E7" i="52"/>
  <c r="F7" i="52"/>
  <c r="D7" i="52"/>
  <c r="K14" i="29"/>
  <c r="K13" i="29"/>
  <c r="L14" i="29"/>
  <c r="L15" i="29"/>
  <c r="L16" i="29"/>
  <c r="L17" i="29"/>
  <c r="H31" i="31"/>
  <c r="H32" i="31"/>
  <c r="K32" i="31"/>
  <c r="K31" i="31"/>
  <c r="K30" i="31"/>
  <c r="K29" i="31"/>
  <c r="K28" i="31"/>
  <c r="K16" i="31"/>
  <c r="K15" i="31"/>
  <c r="K14" i="31"/>
  <c r="K13" i="31"/>
  <c r="K12" i="31"/>
  <c r="J421" i="63"/>
  <c r="J422" i="63"/>
  <c r="K421" i="63"/>
  <c r="K422" i="63"/>
  <c r="K394" i="63"/>
  <c r="K395" i="63"/>
  <c r="J394" i="63"/>
  <c r="J395" i="63"/>
  <c r="L394" i="63"/>
  <c r="L395" i="63"/>
  <c r="L421" i="63"/>
  <c r="L422" i="63"/>
  <c r="L34" i="28" l="1"/>
  <c r="L60" i="28"/>
  <c r="L70" i="28"/>
  <c r="L58" i="28"/>
  <c r="L69" i="28"/>
  <c r="L57" i="28"/>
  <c r="L45" i="28"/>
  <c r="L56" i="28"/>
  <c r="L44" i="28"/>
  <c r="L68" i="28"/>
  <c r="L67" i="28"/>
  <c r="L55" i="28"/>
  <c r="L43" i="28"/>
  <c r="L66" i="28"/>
  <c r="L54" i="28"/>
  <c r="L42" i="28"/>
  <c r="L65" i="28"/>
  <c r="L53" i="28"/>
  <c r="L41" i="28"/>
  <c r="L64" i="28"/>
  <c r="L52" i="28"/>
  <c r="L40" i="28"/>
  <c r="L37" i="65"/>
  <c r="L498" i="63" s="1"/>
  <c r="L39" i="65"/>
  <c r="L500" i="63" s="1"/>
  <c r="L51" i="65"/>
  <c r="L512" i="63" s="1"/>
  <c r="L54" i="65"/>
  <c r="L515" i="63" s="1"/>
  <c r="L40" i="65"/>
  <c r="L501" i="63" s="1"/>
  <c r="L42" i="65"/>
  <c r="L503" i="63" s="1"/>
  <c r="L52" i="65"/>
  <c r="L513" i="63" s="1"/>
  <c r="L49" i="65"/>
  <c r="L510" i="63" s="1"/>
  <c r="L53" i="65"/>
  <c r="L514" i="63" s="1"/>
  <c r="L55" i="65"/>
  <c r="L516" i="63" s="1"/>
  <c r="L56" i="65"/>
  <c r="L517" i="63" s="1"/>
  <c r="L45" i="65"/>
  <c r="L506" i="63" s="1"/>
  <c r="K506" i="63"/>
  <c r="L38" i="65"/>
  <c r="L499" i="63" s="1"/>
  <c r="K507" i="63"/>
  <c r="K498" i="63"/>
  <c r="F503" i="63"/>
  <c r="K510" i="63"/>
  <c r="K512" i="63"/>
  <c r="K499" i="63"/>
  <c r="K500" i="63"/>
  <c r="F508" i="63"/>
  <c r="K514" i="63"/>
  <c r="L43" i="65"/>
  <c r="L504" i="63" s="1"/>
  <c r="L44" i="65"/>
  <c r="L505" i="63" s="1"/>
  <c r="L57" i="65"/>
  <c r="L518" i="63" s="1"/>
  <c r="K501" i="63"/>
  <c r="L41" i="65"/>
  <c r="L502" i="63" s="1"/>
  <c r="K516" i="63"/>
  <c r="K517" i="63"/>
  <c r="L48" i="65"/>
  <c r="L509" i="63" s="1"/>
  <c r="K518" i="63"/>
  <c r="C484" i="63"/>
  <c r="C485" i="63"/>
  <c r="C486" i="63"/>
  <c r="C487" i="63"/>
  <c r="C488" i="63"/>
  <c r="C489" i="63"/>
  <c r="C490" i="63"/>
  <c r="C491" i="63"/>
  <c r="C492" i="63"/>
  <c r="C493" i="63"/>
  <c r="C494" i="63"/>
  <c r="C495" i="63"/>
  <c r="C496" i="63"/>
  <c r="C497" i="63"/>
  <c r="D484" i="63"/>
  <c r="I484" i="63"/>
  <c r="J484" i="63"/>
  <c r="D485" i="63"/>
  <c r="I485" i="63"/>
  <c r="J485" i="63"/>
  <c r="D486" i="63"/>
  <c r="I486" i="63"/>
  <c r="J486" i="63"/>
  <c r="D487" i="63"/>
  <c r="I487" i="63"/>
  <c r="J487" i="63"/>
  <c r="D488" i="63"/>
  <c r="I488" i="63"/>
  <c r="J488" i="63"/>
  <c r="D489" i="63"/>
  <c r="I489" i="63"/>
  <c r="J489" i="63"/>
  <c r="D490" i="63"/>
  <c r="I490" i="63"/>
  <c r="J490" i="63"/>
  <c r="D491" i="63"/>
  <c r="I491" i="63"/>
  <c r="J491" i="63"/>
  <c r="D492" i="63"/>
  <c r="I492" i="63"/>
  <c r="J492" i="63"/>
  <c r="D493" i="63"/>
  <c r="I493" i="63"/>
  <c r="J493" i="63"/>
  <c r="D494" i="63"/>
  <c r="I494" i="63"/>
  <c r="J494" i="63"/>
  <c r="D495" i="63"/>
  <c r="I495" i="63"/>
  <c r="J495" i="63"/>
  <c r="D496" i="63"/>
  <c r="I496" i="63"/>
  <c r="J496" i="63"/>
  <c r="D497" i="63"/>
  <c r="I497" i="63"/>
  <c r="J497" i="63"/>
  <c r="C469" i="63"/>
  <c r="D469" i="63"/>
  <c r="E469" i="63"/>
  <c r="F469" i="63"/>
  <c r="G469" i="63"/>
  <c r="H469" i="63"/>
  <c r="I469" i="63"/>
  <c r="J469" i="63"/>
  <c r="K469" i="63"/>
  <c r="L469" i="63"/>
  <c r="C470" i="63"/>
  <c r="D470" i="63"/>
  <c r="E470" i="63"/>
  <c r="F470" i="63"/>
  <c r="G470" i="63"/>
  <c r="H470" i="63"/>
  <c r="I470" i="63"/>
  <c r="J470" i="63"/>
  <c r="K470" i="63"/>
  <c r="L470" i="63"/>
  <c r="C471" i="63"/>
  <c r="D471" i="63"/>
  <c r="E471" i="63"/>
  <c r="F471" i="63"/>
  <c r="G471" i="63"/>
  <c r="H471" i="63"/>
  <c r="I471" i="63"/>
  <c r="J471" i="63"/>
  <c r="K471" i="63"/>
  <c r="L471" i="63"/>
  <c r="C472" i="63"/>
  <c r="D472" i="63"/>
  <c r="E472" i="63"/>
  <c r="F472" i="63"/>
  <c r="G472" i="63"/>
  <c r="H472" i="63"/>
  <c r="I472" i="63"/>
  <c r="J472" i="63"/>
  <c r="K472" i="63"/>
  <c r="L472" i="63"/>
  <c r="C473" i="63"/>
  <c r="D473" i="63"/>
  <c r="E473" i="63"/>
  <c r="F473" i="63"/>
  <c r="G473" i="63"/>
  <c r="H473" i="63"/>
  <c r="I473" i="63"/>
  <c r="J473" i="63"/>
  <c r="K473" i="63"/>
  <c r="L473" i="63"/>
  <c r="C474" i="63"/>
  <c r="D474" i="63"/>
  <c r="E474" i="63"/>
  <c r="F474" i="63"/>
  <c r="G474" i="63"/>
  <c r="H474" i="63"/>
  <c r="I474" i="63"/>
  <c r="J474" i="63"/>
  <c r="K474" i="63"/>
  <c r="C475" i="63"/>
  <c r="D475" i="63"/>
  <c r="E475" i="63"/>
  <c r="F475" i="63"/>
  <c r="G475" i="63"/>
  <c r="H475" i="63"/>
  <c r="I475" i="63"/>
  <c r="J475" i="63"/>
  <c r="K475" i="63"/>
  <c r="L475" i="63"/>
  <c r="C476" i="63"/>
  <c r="D476" i="63"/>
  <c r="E476" i="63"/>
  <c r="F476" i="63"/>
  <c r="G476" i="63"/>
  <c r="H476" i="63"/>
  <c r="I476" i="63"/>
  <c r="J476" i="63"/>
  <c r="K476" i="63"/>
  <c r="C477" i="63"/>
  <c r="D477" i="63"/>
  <c r="E477" i="63"/>
  <c r="F477" i="63"/>
  <c r="G477" i="63"/>
  <c r="H477" i="63"/>
  <c r="I477" i="63"/>
  <c r="J477" i="63"/>
  <c r="K477" i="63"/>
  <c r="L477" i="63"/>
  <c r="C478" i="63"/>
  <c r="D478" i="63"/>
  <c r="E478" i="63"/>
  <c r="F478" i="63"/>
  <c r="G478" i="63"/>
  <c r="H478" i="63"/>
  <c r="I478" i="63"/>
  <c r="J478" i="63"/>
  <c r="K478" i="63"/>
  <c r="C479" i="63"/>
  <c r="D479" i="63"/>
  <c r="E479" i="63"/>
  <c r="F479" i="63"/>
  <c r="G479" i="63"/>
  <c r="H479" i="63"/>
  <c r="I479" i="63"/>
  <c r="J479" i="63"/>
  <c r="K479" i="63"/>
  <c r="L479" i="63"/>
  <c r="C480" i="63"/>
  <c r="D480" i="63"/>
  <c r="E480" i="63"/>
  <c r="F480" i="63"/>
  <c r="G480" i="63"/>
  <c r="H480" i="63"/>
  <c r="I480" i="63"/>
  <c r="J480" i="63"/>
  <c r="K480" i="63"/>
  <c r="L480" i="63"/>
  <c r="C481" i="63"/>
  <c r="D481" i="63"/>
  <c r="E481" i="63"/>
  <c r="F481" i="63"/>
  <c r="G481" i="63"/>
  <c r="H481" i="63"/>
  <c r="I481" i="63"/>
  <c r="J481" i="63"/>
  <c r="K481" i="63"/>
  <c r="L481" i="63"/>
  <c r="C482" i="63"/>
  <c r="D482" i="63"/>
  <c r="E482" i="63"/>
  <c r="F482" i="63"/>
  <c r="G482" i="63"/>
  <c r="H482" i="63"/>
  <c r="I482" i="63"/>
  <c r="J482" i="63"/>
  <c r="K482" i="63"/>
  <c r="L482" i="63"/>
  <c r="C483" i="63"/>
  <c r="D483" i="63"/>
  <c r="E483" i="63"/>
  <c r="F483" i="63"/>
  <c r="G483" i="63"/>
  <c r="H483" i="63"/>
  <c r="I483" i="63"/>
  <c r="J483" i="63"/>
  <c r="K483" i="63"/>
  <c r="L483" i="63"/>
  <c r="E468" i="63"/>
  <c r="F468" i="63"/>
  <c r="G468" i="63"/>
  <c r="H468" i="63"/>
  <c r="I468" i="63"/>
  <c r="J468" i="63"/>
  <c r="K468" i="63"/>
  <c r="D468" i="63"/>
  <c r="C468" i="63"/>
  <c r="A319" i="62"/>
  <c r="A309" i="62"/>
  <c r="A310" i="62"/>
  <c r="A311" i="62"/>
  <c r="A312" i="62"/>
  <c r="A313" i="62"/>
  <c r="A314" i="62"/>
  <c r="A315" i="62"/>
  <c r="A316" i="62"/>
  <c r="A317" i="62"/>
  <c r="A318" i="62"/>
  <c r="A308" i="62"/>
  <c r="B12" i="65"/>
  <c r="B485" i="63" s="1"/>
  <c r="B13" i="65"/>
  <c r="B486" i="63" s="1"/>
  <c r="B14" i="65"/>
  <c r="B487" i="63" s="1"/>
  <c r="B15" i="65"/>
  <c r="B488" i="63" s="1"/>
  <c r="B16" i="65"/>
  <c r="B489" i="63" s="1"/>
  <c r="B17" i="65"/>
  <c r="B490" i="63" s="1"/>
  <c r="B18" i="65"/>
  <c r="B491" i="63" s="1"/>
  <c r="B19" i="65"/>
  <c r="B492" i="63" s="1"/>
  <c r="B20" i="65"/>
  <c r="B493" i="63" s="1"/>
  <c r="B21" i="65"/>
  <c r="B494" i="63" s="1"/>
  <c r="B22" i="65"/>
  <c r="B495" i="63" s="1"/>
  <c r="B23" i="65"/>
  <c r="B496" i="63" s="1"/>
  <c r="B24" i="65"/>
  <c r="B497" i="63" s="1"/>
  <c r="B25" i="65"/>
  <c r="B26" i="65"/>
  <c r="B27" i="65"/>
  <c r="B28" i="65"/>
  <c r="B29" i="65"/>
  <c r="B30" i="65"/>
  <c r="B31" i="65"/>
  <c r="B32" i="65"/>
  <c r="B33" i="65"/>
  <c r="B34" i="65"/>
  <c r="B35" i="65"/>
  <c r="B36" i="65"/>
  <c r="F12" i="65"/>
  <c r="F485" i="63" s="1"/>
  <c r="F13" i="65"/>
  <c r="F486" i="63" s="1"/>
  <c r="F14" i="65"/>
  <c r="F487" i="63" s="1"/>
  <c r="F15" i="65"/>
  <c r="F488" i="63" s="1"/>
  <c r="F16" i="65"/>
  <c r="F489" i="63" s="1"/>
  <c r="F17" i="65"/>
  <c r="F490" i="63" s="1"/>
  <c r="F18" i="65"/>
  <c r="F491" i="63" s="1"/>
  <c r="F19" i="65"/>
  <c r="F492" i="63" s="1"/>
  <c r="F20" i="65"/>
  <c r="F493" i="63" s="1"/>
  <c r="F21" i="65"/>
  <c r="F494" i="63" s="1"/>
  <c r="F22" i="65"/>
  <c r="F495" i="63" s="1"/>
  <c r="F23" i="65"/>
  <c r="F496" i="63" s="1"/>
  <c r="F24" i="65"/>
  <c r="F497" i="63" s="1"/>
  <c r="F25" i="65"/>
  <c r="F26" i="65"/>
  <c r="F27" i="65"/>
  <c r="F28" i="65"/>
  <c r="F29" i="65"/>
  <c r="F30" i="65"/>
  <c r="F31" i="65"/>
  <c r="F32" i="65"/>
  <c r="F11" i="65"/>
  <c r="F484" i="63" s="1"/>
  <c r="G12" i="65"/>
  <c r="G485" i="63" s="1"/>
  <c r="H12" i="65"/>
  <c r="H485" i="63" s="1"/>
  <c r="G13" i="65"/>
  <c r="H13" i="65"/>
  <c r="H486" i="63" s="1"/>
  <c r="G14" i="65"/>
  <c r="G487" i="63" s="1"/>
  <c r="H14" i="65"/>
  <c r="H487" i="63" s="1"/>
  <c r="G15" i="65"/>
  <c r="G488" i="63" s="1"/>
  <c r="H15" i="65"/>
  <c r="H488" i="63" s="1"/>
  <c r="G16" i="65"/>
  <c r="G489" i="63" s="1"/>
  <c r="H16" i="65"/>
  <c r="H489" i="63" s="1"/>
  <c r="G17" i="65"/>
  <c r="G490" i="63" s="1"/>
  <c r="H17" i="65"/>
  <c r="H490" i="63" s="1"/>
  <c r="G18" i="65"/>
  <c r="G491" i="63" s="1"/>
  <c r="H18" i="65"/>
  <c r="H491" i="63" s="1"/>
  <c r="G19" i="65"/>
  <c r="G492" i="63" s="1"/>
  <c r="H19" i="65"/>
  <c r="H492" i="63" s="1"/>
  <c r="G20" i="65"/>
  <c r="H20" i="65"/>
  <c r="H493" i="63" s="1"/>
  <c r="G21" i="65"/>
  <c r="G494" i="63" s="1"/>
  <c r="H21" i="65"/>
  <c r="H494" i="63" s="1"/>
  <c r="G22" i="65"/>
  <c r="G495" i="63" s="1"/>
  <c r="H22" i="65"/>
  <c r="H495" i="63" s="1"/>
  <c r="G23" i="65"/>
  <c r="G496" i="63" s="1"/>
  <c r="H23" i="65"/>
  <c r="H496" i="63" s="1"/>
  <c r="G24" i="65"/>
  <c r="G497" i="63" s="1"/>
  <c r="H24" i="65"/>
  <c r="H497" i="63" s="1"/>
  <c r="G25" i="65"/>
  <c r="H25" i="65"/>
  <c r="G26" i="65"/>
  <c r="H26" i="65"/>
  <c r="G27" i="65"/>
  <c r="H27" i="65"/>
  <c r="G28" i="65"/>
  <c r="H28" i="65"/>
  <c r="G29" i="65"/>
  <c r="H29" i="65"/>
  <c r="G30" i="65"/>
  <c r="H30" i="65"/>
  <c r="G31" i="65"/>
  <c r="H31" i="65"/>
  <c r="G32" i="65"/>
  <c r="H32" i="65"/>
  <c r="G33" i="65"/>
  <c r="H33" i="65"/>
  <c r="G34" i="65"/>
  <c r="H34" i="65"/>
  <c r="G35" i="65"/>
  <c r="H35" i="65"/>
  <c r="G36" i="65"/>
  <c r="H36" i="65"/>
  <c r="E12" i="65"/>
  <c r="E485" i="63" s="1"/>
  <c r="E13" i="65"/>
  <c r="E486" i="63" s="1"/>
  <c r="E14" i="65"/>
  <c r="E487" i="63" s="1"/>
  <c r="E15" i="65"/>
  <c r="E488" i="63" s="1"/>
  <c r="E16" i="65"/>
  <c r="E489" i="63" s="1"/>
  <c r="E17" i="65"/>
  <c r="E490" i="63" s="1"/>
  <c r="E18" i="65"/>
  <c r="E491" i="63" s="1"/>
  <c r="E19" i="65"/>
  <c r="E492" i="63" s="1"/>
  <c r="E20" i="65"/>
  <c r="E493" i="63" s="1"/>
  <c r="E21" i="65"/>
  <c r="E494" i="63" s="1"/>
  <c r="E22" i="65"/>
  <c r="E495" i="63" s="1"/>
  <c r="E23" i="65"/>
  <c r="E496" i="63" s="1"/>
  <c r="E24" i="65"/>
  <c r="E497" i="63" s="1"/>
  <c r="E25" i="65"/>
  <c r="E26" i="65"/>
  <c r="E27" i="65"/>
  <c r="E28" i="65"/>
  <c r="E29" i="65"/>
  <c r="E30" i="65"/>
  <c r="E31" i="65"/>
  <c r="E32" i="65"/>
  <c r="E33" i="65"/>
  <c r="E34" i="65"/>
  <c r="E35" i="65"/>
  <c r="E36" i="65"/>
  <c r="E11" i="65"/>
  <c r="E484" i="63" s="1"/>
  <c r="H11" i="65"/>
  <c r="H484" i="63" s="1"/>
  <c r="G11" i="65"/>
  <c r="B11" i="65"/>
  <c r="B484" i="63" s="1"/>
  <c r="C83" i="65"/>
  <c r="C309" i="62" s="1"/>
  <c r="D83" i="65"/>
  <c r="D309" i="62" s="1"/>
  <c r="C84" i="65"/>
  <c r="C310" i="62" s="1"/>
  <c r="D84" i="65"/>
  <c r="D310" i="62" s="1"/>
  <c r="C85" i="65"/>
  <c r="C311" i="62" s="1"/>
  <c r="D85" i="65"/>
  <c r="D311" i="62" s="1"/>
  <c r="C86" i="65"/>
  <c r="C312" i="62" s="1"/>
  <c r="D86" i="65"/>
  <c r="D312" i="62" s="1"/>
  <c r="C87" i="65"/>
  <c r="C313" i="62" s="1"/>
  <c r="D87" i="65"/>
  <c r="D313" i="62" s="1"/>
  <c r="C88" i="65"/>
  <c r="C314" i="62" s="1"/>
  <c r="D88" i="65"/>
  <c r="D314" i="62" s="1"/>
  <c r="C89" i="65"/>
  <c r="C315" i="62" s="1"/>
  <c r="D89" i="65"/>
  <c r="D315" i="62" s="1"/>
  <c r="C90" i="65"/>
  <c r="C316" i="62" s="1"/>
  <c r="D90" i="65"/>
  <c r="D316" i="62" s="1"/>
  <c r="C91" i="65"/>
  <c r="C317" i="62" s="1"/>
  <c r="D91" i="65"/>
  <c r="D317" i="62" s="1"/>
  <c r="C92" i="65"/>
  <c r="C318" i="62" s="1"/>
  <c r="D92" i="65"/>
  <c r="D318" i="62" s="1"/>
  <c r="C93" i="65"/>
  <c r="C319" i="62" s="1"/>
  <c r="D93" i="65"/>
  <c r="D319" i="62" s="1"/>
  <c r="D82" i="65"/>
  <c r="D308" i="62" s="1"/>
  <c r="C82" i="65"/>
  <c r="C308" i="62" s="1"/>
  <c r="L467" i="63"/>
  <c r="K467" i="63"/>
  <c r="J467" i="63"/>
  <c r="I467" i="63"/>
  <c r="H467" i="63"/>
  <c r="G467" i="63"/>
  <c r="F467" i="63"/>
  <c r="E467" i="63"/>
  <c r="D467" i="63"/>
  <c r="C467" i="63"/>
  <c r="B467" i="63"/>
  <c r="L466" i="63"/>
  <c r="K466" i="63"/>
  <c r="J466" i="63"/>
  <c r="I466" i="63"/>
  <c r="H466" i="63"/>
  <c r="G466" i="63"/>
  <c r="F466" i="63"/>
  <c r="E466" i="63"/>
  <c r="D466" i="63"/>
  <c r="C466" i="63"/>
  <c r="B466" i="63"/>
  <c r="L465" i="63"/>
  <c r="K465" i="63"/>
  <c r="J465" i="63"/>
  <c r="I465" i="63"/>
  <c r="H465" i="63"/>
  <c r="G465" i="63"/>
  <c r="F465" i="63"/>
  <c r="E465" i="63"/>
  <c r="D465" i="63"/>
  <c r="C465" i="63"/>
  <c r="B465" i="63"/>
  <c r="L464" i="63"/>
  <c r="K464" i="63"/>
  <c r="J464" i="63"/>
  <c r="I464" i="63"/>
  <c r="H464" i="63"/>
  <c r="G464" i="63"/>
  <c r="F464" i="63"/>
  <c r="E464" i="63"/>
  <c r="D464" i="63"/>
  <c r="C464" i="63"/>
  <c r="B464" i="63"/>
  <c r="L463" i="63"/>
  <c r="K463" i="63"/>
  <c r="J463" i="63"/>
  <c r="I463" i="63"/>
  <c r="H463" i="63"/>
  <c r="G463" i="63"/>
  <c r="F463" i="63"/>
  <c r="E463" i="63"/>
  <c r="D463" i="63"/>
  <c r="C463" i="63"/>
  <c r="B463" i="63"/>
  <c r="L462" i="63"/>
  <c r="K462" i="63"/>
  <c r="J462" i="63"/>
  <c r="I462" i="63"/>
  <c r="H462" i="63"/>
  <c r="G462" i="63"/>
  <c r="F462" i="63"/>
  <c r="E462" i="63"/>
  <c r="D462" i="63"/>
  <c r="C462" i="63"/>
  <c r="B462" i="63"/>
  <c r="L461" i="63"/>
  <c r="K461" i="63"/>
  <c r="J461" i="63"/>
  <c r="I461" i="63"/>
  <c r="H461" i="63"/>
  <c r="G461" i="63"/>
  <c r="F461" i="63"/>
  <c r="E461" i="63"/>
  <c r="D461" i="63"/>
  <c r="C461" i="63"/>
  <c r="B461" i="63"/>
  <c r="L460" i="63"/>
  <c r="K460" i="63"/>
  <c r="J460" i="63"/>
  <c r="I460" i="63"/>
  <c r="H460" i="63"/>
  <c r="G460" i="63"/>
  <c r="F460" i="63"/>
  <c r="E460" i="63"/>
  <c r="D460" i="63"/>
  <c r="C460" i="63"/>
  <c r="B460" i="63"/>
  <c r="L459" i="63"/>
  <c r="K459" i="63"/>
  <c r="J459" i="63"/>
  <c r="I459" i="63"/>
  <c r="H459" i="63"/>
  <c r="G459" i="63"/>
  <c r="F459" i="63"/>
  <c r="E459" i="63"/>
  <c r="D459" i="63"/>
  <c r="C459" i="63"/>
  <c r="B459" i="63"/>
  <c r="L458" i="63"/>
  <c r="K458" i="63"/>
  <c r="J458" i="63"/>
  <c r="I458" i="63"/>
  <c r="H458" i="63"/>
  <c r="G458" i="63"/>
  <c r="F458" i="63"/>
  <c r="E458" i="63"/>
  <c r="D458" i="63"/>
  <c r="C458" i="63"/>
  <c r="B458" i="63"/>
  <c r="L457" i="63"/>
  <c r="K457" i="63"/>
  <c r="J457" i="63"/>
  <c r="I457" i="63"/>
  <c r="H457" i="63"/>
  <c r="G457" i="63"/>
  <c r="F457" i="63"/>
  <c r="E457" i="63"/>
  <c r="D457" i="63"/>
  <c r="C457" i="63"/>
  <c r="B457" i="63"/>
  <c r="L456" i="63"/>
  <c r="K456" i="63"/>
  <c r="J456" i="63"/>
  <c r="I456" i="63"/>
  <c r="H456" i="63"/>
  <c r="G456" i="63"/>
  <c r="F456" i="63"/>
  <c r="E456" i="63"/>
  <c r="D456" i="63"/>
  <c r="C456" i="63"/>
  <c r="B456" i="63"/>
  <c r="L455" i="63"/>
  <c r="K455" i="63"/>
  <c r="J455" i="63"/>
  <c r="I455" i="63"/>
  <c r="H455" i="63"/>
  <c r="G455" i="63"/>
  <c r="F455" i="63"/>
  <c r="E455" i="63"/>
  <c r="D455" i="63"/>
  <c r="C455" i="63"/>
  <c r="B455" i="63"/>
  <c r="L454" i="63"/>
  <c r="K454" i="63"/>
  <c r="J454" i="63"/>
  <c r="I454" i="63"/>
  <c r="H454" i="63"/>
  <c r="G454" i="63"/>
  <c r="F454" i="63"/>
  <c r="E454" i="63"/>
  <c r="D454" i="63"/>
  <c r="C454" i="63"/>
  <c r="B454" i="63"/>
  <c r="L453" i="63"/>
  <c r="K453" i="63"/>
  <c r="J453" i="63"/>
  <c r="I453" i="63"/>
  <c r="H453" i="63"/>
  <c r="G453" i="63"/>
  <c r="F453" i="63"/>
  <c r="E453" i="63"/>
  <c r="D453" i="63"/>
  <c r="C453" i="63"/>
  <c r="B453" i="63"/>
  <c r="L452" i="63"/>
  <c r="K452" i="63"/>
  <c r="J452" i="63"/>
  <c r="I452" i="63"/>
  <c r="H452" i="63"/>
  <c r="G452" i="63"/>
  <c r="F452" i="63"/>
  <c r="E452" i="63"/>
  <c r="D452" i="63"/>
  <c r="C452" i="63"/>
  <c r="B452" i="63"/>
  <c r="L451" i="63"/>
  <c r="K451" i="63"/>
  <c r="J451" i="63"/>
  <c r="I451" i="63"/>
  <c r="H451" i="63"/>
  <c r="G451" i="63"/>
  <c r="F451" i="63"/>
  <c r="E451" i="63"/>
  <c r="D451" i="63"/>
  <c r="C451" i="63"/>
  <c r="B451" i="63"/>
  <c r="L450" i="63"/>
  <c r="K450" i="63"/>
  <c r="J450" i="63"/>
  <c r="I450" i="63"/>
  <c r="H450" i="63"/>
  <c r="G450" i="63"/>
  <c r="F450" i="63"/>
  <c r="E450" i="63"/>
  <c r="D450" i="63"/>
  <c r="C450" i="63"/>
  <c r="B450" i="63"/>
  <c r="L449" i="63"/>
  <c r="K449" i="63"/>
  <c r="J449" i="63"/>
  <c r="I449" i="63"/>
  <c r="H449" i="63"/>
  <c r="G449" i="63"/>
  <c r="F449" i="63"/>
  <c r="E449" i="63"/>
  <c r="D449" i="63"/>
  <c r="C449" i="63"/>
  <c r="B449" i="63"/>
  <c r="L448" i="63"/>
  <c r="K448" i="63"/>
  <c r="J448" i="63"/>
  <c r="I448" i="63"/>
  <c r="H448" i="63"/>
  <c r="G448" i="63"/>
  <c r="F448" i="63"/>
  <c r="E448" i="63"/>
  <c r="D448" i="63"/>
  <c r="C448" i="63"/>
  <c r="B448" i="63"/>
  <c r="L447" i="63"/>
  <c r="K447" i="63"/>
  <c r="J447" i="63"/>
  <c r="I447" i="63"/>
  <c r="H447" i="63"/>
  <c r="G447" i="63"/>
  <c r="F447" i="63"/>
  <c r="E447" i="63"/>
  <c r="D447" i="63"/>
  <c r="C447" i="63"/>
  <c r="B447" i="63"/>
  <c r="L446" i="63"/>
  <c r="K446" i="63"/>
  <c r="J446" i="63"/>
  <c r="I446" i="63"/>
  <c r="H446" i="63"/>
  <c r="G446" i="63"/>
  <c r="F446" i="63"/>
  <c r="E446" i="63"/>
  <c r="D446" i="63"/>
  <c r="C446" i="63"/>
  <c r="B446" i="63"/>
  <c r="L445" i="63"/>
  <c r="K445" i="63"/>
  <c r="J445" i="63"/>
  <c r="I445" i="63"/>
  <c r="H445" i="63"/>
  <c r="G445" i="63"/>
  <c r="F445" i="63"/>
  <c r="E445" i="63"/>
  <c r="D445" i="63"/>
  <c r="C445" i="63"/>
  <c r="B445" i="63"/>
  <c r="L444" i="63"/>
  <c r="K444" i="63"/>
  <c r="J444" i="63"/>
  <c r="I444" i="63"/>
  <c r="H444" i="63"/>
  <c r="G444" i="63"/>
  <c r="F444" i="63"/>
  <c r="E444" i="63"/>
  <c r="D444" i="63"/>
  <c r="C444" i="63"/>
  <c r="B444" i="63"/>
  <c r="L443" i="63"/>
  <c r="K443" i="63"/>
  <c r="J443" i="63"/>
  <c r="I443" i="63"/>
  <c r="H443" i="63"/>
  <c r="G443" i="63"/>
  <c r="F443" i="63"/>
  <c r="E443" i="63"/>
  <c r="D443" i="63"/>
  <c r="C443" i="63"/>
  <c r="B443" i="63"/>
  <c r="L442" i="63"/>
  <c r="K442" i="63"/>
  <c r="J442" i="63"/>
  <c r="I442" i="63"/>
  <c r="H442" i="63"/>
  <c r="G442" i="63"/>
  <c r="F442" i="63"/>
  <c r="E442" i="63"/>
  <c r="D442" i="63"/>
  <c r="C442" i="63"/>
  <c r="B442" i="63"/>
  <c r="L441" i="63"/>
  <c r="K441" i="63"/>
  <c r="J441" i="63"/>
  <c r="I441" i="63"/>
  <c r="H441" i="63"/>
  <c r="G441" i="63"/>
  <c r="F441" i="63"/>
  <c r="E441" i="63"/>
  <c r="D441" i="63"/>
  <c r="C441" i="63"/>
  <c r="B441" i="63"/>
  <c r="L440" i="63"/>
  <c r="K440" i="63"/>
  <c r="J440" i="63"/>
  <c r="I440" i="63"/>
  <c r="H440" i="63"/>
  <c r="G440" i="63"/>
  <c r="F440" i="63"/>
  <c r="E440" i="63"/>
  <c r="D440" i="63"/>
  <c r="C440" i="63"/>
  <c r="B440" i="63"/>
  <c r="L439" i="63"/>
  <c r="K439" i="63"/>
  <c r="J439" i="63"/>
  <c r="I439" i="63"/>
  <c r="H439" i="63"/>
  <c r="G439" i="63"/>
  <c r="F439" i="63"/>
  <c r="E439" i="63"/>
  <c r="D439" i="63"/>
  <c r="C439" i="63"/>
  <c r="B439" i="63"/>
  <c r="L438" i="63"/>
  <c r="K438" i="63"/>
  <c r="J438" i="63"/>
  <c r="I438" i="63"/>
  <c r="H438" i="63"/>
  <c r="G438" i="63"/>
  <c r="F438" i="63"/>
  <c r="E438" i="63"/>
  <c r="D438" i="63"/>
  <c r="C438" i="63"/>
  <c r="B438" i="63"/>
  <c r="L437" i="63"/>
  <c r="K437" i="63"/>
  <c r="J437" i="63"/>
  <c r="I437" i="63"/>
  <c r="H437" i="63"/>
  <c r="G437" i="63"/>
  <c r="F437" i="63"/>
  <c r="E437" i="63"/>
  <c r="D437" i="63"/>
  <c r="C437" i="63"/>
  <c r="B437" i="63"/>
  <c r="L436" i="63"/>
  <c r="K436" i="63"/>
  <c r="J436" i="63"/>
  <c r="I436" i="63"/>
  <c r="H436" i="63"/>
  <c r="G436" i="63"/>
  <c r="F436" i="63"/>
  <c r="E436" i="63"/>
  <c r="D436" i="63"/>
  <c r="C436" i="63"/>
  <c r="B436" i="63"/>
  <c r="L435" i="63"/>
  <c r="K435" i="63"/>
  <c r="J435" i="63"/>
  <c r="I435" i="63"/>
  <c r="H435" i="63"/>
  <c r="G435" i="63"/>
  <c r="F435" i="63"/>
  <c r="E435" i="63"/>
  <c r="D435" i="63"/>
  <c r="C435" i="63"/>
  <c r="B435" i="63"/>
  <c r="L434" i="63"/>
  <c r="K434" i="63"/>
  <c r="J434" i="63"/>
  <c r="I434" i="63"/>
  <c r="H434" i="63"/>
  <c r="G434" i="63"/>
  <c r="F434" i="63"/>
  <c r="E434" i="63"/>
  <c r="D434" i="63"/>
  <c r="C434" i="63"/>
  <c r="B434" i="63"/>
  <c r="L433" i="63"/>
  <c r="K433" i="63"/>
  <c r="J433" i="63"/>
  <c r="I433" i="63"/>
  <c r="H433" i="63"/>
  <c r="G433" i="63"/>
  <c r="F433" i="63"/>
  <c r="E433" i="63"/>
  <c r="D433" i="63"/>
  <c r="C433" i="63"/>
  <c r="B433" i="63"/>
  <c r="L432" i="63"/>
  <c r="K432" i="63"/>
  <c r="J432" i="63"/>
  <c r="I432" i="63"/>
  <c r="H432" i="63"/>
  <c r="G432" i="63"/>
  <c r="F432" i="63"/>
  <c r="E432" i="63"/>
  <c r="D432" i="63"/>
  <c r="C432" i="63"/>
  <c r="B432" i="63"/>
  <c r="L431" i="63"/>
  <c r="K431" i="63"/>
  <c r="J431" i="63"/>
  <c r="I431" i="63"/>
  <c r="H431" i="63"/>
  <c r="G431" i="63"/>
  <c r="F431" i="63"/>
  <c r="E431" i="63"/>
  <c r="D431" i="63"/>
  <c r="C431" i="63"/>
  <c r="B431" i="63"/>
  <c r="L430" i="63"/>
  <c r="K430" i="63"/>
  <c r="J430" i="63"/>
  <c r="I430" i="63"/>
  <c r="H430" i="63"/>
  <c r="G430" i="63"/>
  <c r="F430" i="63"/>
  <c r="E430" i="63"/>
  <c r="D430" i="63"/>
  <c r="C430" i="63"/>
  <c r="B430" i="63"/>
  <c r="L429" i="63"/>
  <c r="K429" i="63"/>
  <c r="J429" i="63"/>
  <c r="I429" i="63"/>
  <c r="H429" i="63"/>
  <c r="G429" i="63"/>
  <c r="F429" i="63"/>
  <c r="E429" i="63"/>
  <c r="D429" i="63"/>
  <c r="C429" i="63"/>
  <c r="B429" i="63"/>
  <c r="L428" i="63"/>
  <c r="K428" i="63"/>
  <c r="J428" i="63"/>
  <c r="I428" i="63"/>
  <c r="H428" i="63"/>
  <c r="G428" i="63"/>
  <c r="F428" i="63"/>
  <c r="E428" i="63"/>
  <c r="D428" i="63"/>
  <c r="C428" i="63"/>
  <c r="B428" i="63"/>
  <c r="L427" i="63"/>
  <c r="K427" i="63"/>
  <c r="J427" i="63"/>
  <c r="I427" i="63"/>
  <c r="H427" i="63"/>
  <c r="G427" i="63"/>
  <c r="F427" i="63"/>
  <c r="E427" i="63"/>
  <c r="D427" i="63"/>
  <c r="C427" i="63"/>
  <c r="B427" i="63"/>
  <c r="L426" i="63"/>
  <c r="K426" i="63"/>
  <c r="J426" i="63"/>
  <c r="I426" i="63"/>
  <c r="H426" i="63"/>
  <c r="G426" i="63"/>
  <c r="F426" i="63"/>
  <c r="E426" i="63"/>
  <c r="D426" i="63"/>
  <c r="C426" i="63"/>
  <c r="B426" i="63"/>
  <c r="L425" i="63"/>
  <c r="K425" i="63"/>
  <c r="J425" i="63"/>
  <c r="I425" i="63"/>
  <c r="H425" i="63"/>
  <c r="G425" i="63"/>
  <c r="F425" i="63"/>
  <c r="E425" i="63"/>
  <c r="D425" i="63"/>
  <c r="C425" i="63"/>
  <c r="B425" i="63"/>
  <c r="L424" i="63"/>
  <c r="K424" i="63"/>
  <c r="J424" i="63"/>
  <c r="I424" i="63"/>
  <c r="H424" i="63"/>
  <c r="G424" i="63"/>
  <c r="F424" i="63"/>
  <c r="E424" i="63"/>
  <c r="D424" i="63"/>
  <c r="C424" i="63"/>
  <c r="B424" i="63"/>
  <c r="L423" i="63"/>
  <c r="K423" i="63"/>
  <c r="J423" i="63"/>
  <c r="I423" i="63"/>
  <c r="H423" i="63"/>
  <c r="G423" i="63"/>
  <c r="F423" i="63"/>
  <c r="E423" i="63"/>
  <c r="D423" i="63"/>
  <c r="C423" i="63"/>
  <c r="B423" i="63"/>
  <c r="I422" i="63"/>
  <c r="H422" i="63"/>
  <c r="G422" i="63"/>
  <c r="F422" i="63"/>
  <c r="E422" i="63"/>
  <c r="D422" i="63"/>
  <c r="C422" i="63"/>
  <c r="B422" i="63"/>
  <c r="I421" i="63"/>
  <c r="H421" i="63"/>
  <c r="G421" i="63"/>
  <c r="F421" i="63"/>
  <c r="E421" i="63"/>
  <c r="D421" i="63"/>
  <c r="C421" i="63"/>
  <c r="B421" i="63"/>
  <c r="L420" i="63"/>
  <c r="K420" i="63"/>
  <c r="J420" i="63"/>
  <c r="I420" i="63"/>
  <c r="H420" i="63"/>
  <c r="G420" i="63"/>
  <c r="F420" i="63"/>
  <c r="E420" i="63"/>
  <c r="D420" i="63"/>
  <c r="C420" i="63"/>
  <c r="B420" i="63"/>
  <c r="L419" i="63"/>
  <c r="K419" i="63"/>
  <c r="J419" i="63"/>
  <c r="I419" i="63"/>
  <c r="H419" i="63"/>
  <c r="G419" i="63"/>
  <c r="F419" i="63"/>
  <c r="E419" i="63"/>
  <c r="D419" i="63"/>
  <c r="C419" i="63"/>
  <c r="B419" i="63"/>
  <c r="L418" i="63"/>
  <c r="K418" i="63"/>
  <c r="J418" i="63"/>
  <c r="I418" i="63"/>
  <c r="H418" i="63"/>
  <c r="G418" i="63"/>
  <c r="F418" i="63"/>
  <c r="E418" i="63"/>
  <c r="D418" i="63"/>
  <c r="C418" i="63"/>
  <c r="B418" i="63"/>
  <c r="L417" i="63"/>
  <c r="K417" i="63"/>
  <c r="J417" i="63"/>
  <c r="I417" i="63"/>
  <c r="H417" i="63"/>
  <c r="G417" i="63"/>
  <c r="F417" i="63"/>
  <c r="E417" i="63"/>
  <c r="D417" i="63"/>
  <c r="C417" i="63"/>
  <c r="B417" i="63"/>
  <c r="L416" i="63"/>
  <c r="K416" i="63"/>
  <c r="J416" i="63"/>
  <c r="I416" i="63"/>
  <c r="H416" i="63"/>
  <c r="G416" i="63"/>
  <c r="F416" i="63"/>
  <c r="E416" i="63"/>
  <c r="D416" i="63"/>
  <c r="C416" i="63"/>
  <c r="B416" i="63"/>
  <c r="L415" i="63"/>
  <c r="K415" i="63"/>
  <c r="J415" i="63"/>
  <c r="I415" i="63"/>
  <c r="H415" i="63"/>
  <c r="G415" i="63"/>
  <c r="F415" i="63"/>
  <c r="E415" i="63"/>
  <c r="D415" i="63"/>
  <c r="C415" i="63"/>
  <c r="B415" i="63"/>
  <c r="L414" i="63"/>
  <c r="K414" i="63"/>
  <c r="J414" i="63"/>
  <c r="I414" i="63"/>
  <c r="H414" i="63"/>
  <c r="G414" i="63"/>
  <c r="F414" i="63"/>
  <c r="E414" i="63"/>
  <c r="D414" i="63"/>
  <c r="C414" i="63"/>
  <c r="B414" i="63"/>
  <c r="L413" i="63"/>
  <c r="K413" i="63"/>
  <c r="J413" i="63"/>
  <c r="I413" i="63"/>
  <c r="H413" i="63"/>
  <c r="G413" i="63"/>
  <c r="F413" i="63"/>
  <c r="E413" i="63"/>
  <c r="D413" i="63"/>
  <c r="C413" i="63"/>
  <c r="B413" i="63"/>
  <c r="L412" i="63"/>
  <c r="K412" i="63"/>
  <c r="J412" i="63"/>
  <c r="I412" i="63"/>
  <c r="H412" i="63"/>
  <c r="G412" i="63"/>
  <c r="F412" i="63"/>
  <c r="E412" i="63"/>
  <c r="D412" i="63"/>
  <c r="C412" i="63"/>
  <c r="B412" i="63"/>
  <c r="L411" i="63"/>
  <c r="K411" i="63"/>
  <c r="J411" i="63"/>
  <c r="I411" i="63"/>
  <c r="H411" i="63"/>
  <c r="G411" i="63"/>
  <c r="F411" i="63"/>
  <c r="E411" i="63"/>
  <c r="D411" i="63"/>
  <c r="C411" i="63"/>
  <c r="B411" i="63"/>
  <c r="L410" i="63"/>
  <c r="K410" i="63"/>
  <c r="J410" i="63"/>
  <c r="I410" i="63"/>
  <c r="H410" i="63"/>
  <c r="G410" i="63"/>
  <c r="F410" i="63"/>
  <c r="E410" i="63"/>
  <c r="D410" i="63"/>
  <c r="C410" i="63"/>
  <c r="B410" i="63"/>
  <c r="L409" i="63"/>
  <c r="K409" i="63"/>
  <c r="J409" i="63"/>
  <c r="I409" i="63"/>
  <c r="H409" i="63"/>
  <c r="G409" i="63"/>
  <c r="F409" i="63"/>
  <c r="E409" i="63"/>
  <c r="D409" i="63"/>
  <c r="C409" i="63"/>
  <c r="B409" i="63"/>
  <c r="L408" i="63"/>
  <c r="K408" i="63"/>
  <c r="J408" i="63"/>
  <c r="I408" i="63"/>
  <c r="H408" i="63"/>
  <c r="G408" i="63"/>
  <c r="F408" i="63"/>
  <c r="E408" i="63"/>
  <c r="D408" i="63"/>
  <c r="C408" i="63"/>
  <c r="B408" i="63"/>
  <c r="L407" i="63"/>
  <c r="K407" i="63"/>
  <c r="J407" i="63"/>
  <c r="I407" i="63"/>
  <c r="H407" i="63"/>
  <c r="G407" i="63"/>
  <c r="F407" i="63"/>
  <c r="E407" i="63"/>
  <c r="D407" i="63"/>
  <c r="C407" i="63"/>
  <c r="B407" i="63"/>
  <c r="L406" i="63"/>
  <c r="K406" i="63"/>
  <c r="J406" i="63"/>
  <c r="I406" i="63"/>
  <c r="H406" i="63"/>
  <c r="G406" i="63"/>
  <c r="F406" i="63"/>
  <c r="E406" i="63"/>
  <c r="D406" i="63"/>
  <c r="C406" i="63"/>
  <c r="B406" i="63"/>
  <c r="L405" i="63"/>
  <c r="K405" i="63"/>
  <c r="J405" i="63"/>
  <c r="I405" i="63"/>
  <c r="H405" i="63"/>
  <c r="G405" i="63"/>
  <c r="F405" i="63"/>
  <c r="E405" i="63"/>
  <c r="D405" i="63"/>
  <c r="C405" i="63"/>
  <c r="B405" i="63"/>
  <c r="L404" i="63"/>
  <c r="K404" i="63"/>
  <c r="J404" i="63"/>
  <c r="I404" i="63"/>
  <c r="H404" i="63"/>
  <c r="G404" i="63"/>
  <c r="F404" i="63"/>
  <c r="E404" i="63"/>
  <c r="D404" i="63"/>
  <c r="C404" i="63"/>
  <c r="B404" i="63"/>
  <c r="L403" i="63"/>
  <c r="K403" i="63"/>
  <c r="J403" i="63"/>
  <c r="I403" i="63"/>
  <c r="H403" i="63"/>
  <c r="G403" i="63"/>
  <c r="F403" i="63"/>
  <c r="E403" i="63"/>
  <c r="D403" i="63"/>
  <c r="C403" i="63"/>
  <c r="B403" i="63"/>
  <c r="L402" i="63"/>
  <c r="K402" i="63"/>
  <c r="J402" i="63"/>
  <c r="I402" i="63"/>
  <c r="H402" i="63"/>
  <c r="G402" i="63"/>
  <c r="F402" i="63"/>
  <c r="E402" i="63"/>
  <c r="D402" i="63"/>
  <c r="C402" i="63"/>
  <c r="B402" i="63"/>
  <c r="L401" i="63"/>
  <c r="K401" i="63"/>
  <c r="J401" i="63"/>
  <c r="I401" i="63"/>
  <c r="H401" i="63"/>
  <c r="G401" i="63"/>
  <c r="F401" i="63"/>
  <c r="E401" i="63"/>
  <c r="D401" i="63"/>
  <c r="C401" i="63"/>
  <c r="B401" i="63"/>
  <c r="L400" i="63"/>
  <c r="K400" i="63"/>
  <c r="J400" i="63"/>
  <c r="I400" i="63"/>
  <c r="H400" i="63"/>
  <c r="G400" i="63"/>
  <c r="F400" i="63"/>
  <c r="E400" i="63"/>
  <c r="D400" i="63"/>
  <c r="C400" i="63"/>
  <c r="B400" i="63"/>
  <c r="L399" i="63"/>
  <c r="K399" i="63"/>
  <c r="J399" i="63"/>
  <c r="I399" i="63"/>
  <c r="H399" i="63"/>
  <c r="G399" i="63"/>
  <c r="F399" i="63"/>
  <c r="E399" i="63"/>
  <c r="D399" i="63"/>
  <c r="C399" i="63"/>
  <c r="B399" i="63"/>
  <c r="L398" i="63"/>
  <c r="K398" i="63"/>
  <c r="J398" i="63"/>
  <c r="I398" i="63"/>
  <c r="H398" i="63"/>
  <c r="G398" i="63"/>
  <c r="F398" i="63"/>
  <c r="E398" i="63"/>
  <c r="D398" i="63"/>
  <c r="C398" i="63"/>
  <c r="B398" i="63"/>
  <c r="L397" i="63"/>
  <c r="K397" i="63"/>
  <c r="J397" i="63"/>
  <c r="I397" i="63"/>
  <c r="H397" i="63"/>
  <c r="G397" i="63"/>
  <c r="F397" i="63"/>
  <c r="E397" i="63"/>
  <c r="D397" i="63"/>
  <c r="C397" i="63"/>
  <c r="B397" i="63"/>
  <c r="L396" i="63"/>
  <c r="K396" i="63"/>
  <c r="J396" i="63"/>
  <c r="I396" i="63"/>
  <c r="H396" i="63"/>
  <c r="G396" i="63"/>
  <c r="F396" i="63"/>
  <c r="E396" i="63"/>
  <c r="D396" i="63"/>
  <c r="C396" i="63"/>
  <c r="B396" i="63"/>
  <c r="I395" i="63"/>
  <c r="H395" i="63"/>
  <c r="G395" i="63"/>
  <c r="F395" i="63"/>
  <c r="E395" i="63"/>
  <c r="D395" i="63"/>
  <c r="C395" i="63"/>
  <c r="B395" i="63"/>
  <c r="I394" i="63"/>
  <c r="H394" i="63"/>
  <c r="G394" i="63"/>
  <c r="F394" i="63"/>
  <c r="E394" i="63"/>
  <c r="D394" i="63"/>
  <c r="C394" i="63"/>
  <c r="B394" i="63"/>
  <c r="L393" i="63"/>
  <c r="K393" i="63"/>
  <c r="J393" i="63"/>
  <c r="I393" i="63"/>
  <c r="H393" i="63"/>
  <c r="G393" i="63"/>
  <c r="F393" i="63"/>
  <c r="E393" i="63"/>
  <c r="D393" i="63"/>
  <c r="C393" i="63"/>
  <c r="B393" i="63"/>
  <c r="L392" i="63"/>
  <c r="K392" i="63"/>
  <c r="J392" i="63"/>
  <c r="I392" i="63"/>
  <c r="H392" i="63"/>
  <c r="G392" i="63"/>
  <c r="F392" i="63"/>
  <c r="E392" i="63"/>
  <c r="D392" i="63"/>
  <c r="C392" i="63"/>
  <c r="B392" i="63"/>
  <c r="L391" i="63"/>
  <c r="K391" i="63"/>
  <c r="J391" i="63"/>
  <c r="I391" i="63"/>
  <c r="H391" i="63"/>
  <c r="G391" i="63"/>
  <c r="F391" i="63"/>
  <c r="E391" i="63"/>
  <c r="D391" i="63"/>
  <c r="C391" i="63"/>
  <c r="B391" i="63"/>
  <c r="L390" i="63"/>
  <c r="K390" i="63"/>
  <c r="J390" i="63"/>
  <c r="I390" i="63"/>
  <c r="H390" i="63"/>
  <c r="G390" i="63"/>
  <c r="F390" i="63"/>
  <c r="E390" i="63"/>
  <c r="D390" i="63"/>
  <c r="C390" i="63"/>
  <c r="B390" i="63"/>
  <c r="L389" i="63"/>
  <c r="K389" i="63"/>
  <c r="J389" i="63"/>
  <c r="I389" i="63"/>
  <c r="H389" i="63"/>
  <c r="G389" i="63"/>
  <c r="F389" i="63"/>
  <c r="E389" i="63"/>
  <c r="D389" i="63"/>
  <c r="C389" i="63"/>
  <c r="B389" i="63"/>
  <c r="L388" i="63"/>
  <c r="K388" i="63"/>
  <c r="J388" i="63"/>
  <c r="I388" i="63"/>
  <c r="H388" i="63"/>
  <c r="G388" i="63"/>
  <c r="F388" i="63"/>
  <c r="E388" i="63"/>
  <c r="D388" i="63"/>
  <c r="C388" i="63"/>
  <c r="B388" i="63"/>
  <c r="L387" i="63"/>
  <c r="K387" i="63"/>
  <c r="J387" i="63"/>
  <c r="I387" i="63"/>
  <c r="H387" i="63"/>
  <c r="G387" i="63"/>
  <c r="F387" i="63"/>
  <c r="E387" i="63"/>
  <c r="D387" i="63"/>
  <c r="C387" i="63"/>
  <c r="B387" i="63"/>
  <c r="L386" i="63"/>
  <c r="K386" i="63"/>
  <c r="J386" i="63"/>
  <c r="I386" i="63"/>
  <c r="H386" i="63"/>
  <c r="G386" i="63"/>
  <c r="F386" i="63"/>
  <c r="E386" i="63"/>
  <c r="D386" i="63"/>
  <c r="C386" i="63"/>
  <c r="B386" i="63"/>
  <c r="L385" i="63"/>
  <c r="K385" i="63"/>
  <c r="J385" i="63"/>
  <c r="I385" i="63"/>
  <c r="H385" i="63"/>
  <c r="G385" i="63"/>
  <c r="F385" i="63"/>
  <c r="E385" i="63"/>
  <c r="D385" i="63"/>
  <c r="C385" i="63"/>
  <c r="B385" i="63"/>
  <c r="L384" i="63"/>
  <c r="K384" i="63"/>
  <c r="J384" i="63"/>
  <c r="I384" i="63"/>
  <c r="H384" i="63"/>
  <c r="G384" i="63"/>
  <c r="F384" i="63"/>
  <c r="E384" i="63"/>
  <c r="D384" i="63"/>
  <c r="C384" i="63"/>
  <c r="B384" i="63"/>
  <c r="L383" i="63"/>
  <c r="K383" i="63"/>
  <c r="J383" i="63"/>
  <c r="I383" i="63"/>
  <c r="H383" i="63"/>
  <c r="G383" i="63"/>
  <c r="F383" i="63"/>
  <c r="E383" i="63"/>
  <c r="D383" i="63"/>
  <c r="C383" i="63"/>
  <c r="B383" i="63"/>
  <c r="L382" i="63"/>
  <c r="K382" i="63"/>
  <c r="J382" i="63"/>
  <c r="I382" i="63"/>
  <c r="H382" i="63"/>
  <c r="G382" i="63"/>
  <c r="F382" i="63"/>
  <c r="E382" i="63"/>
  <c r="D382" i="63"/>
  <c r="C382" i="63"/>
  <c r="B382" i="63"/>
  <c r="L381" i="63"/>
  <c r="K381" i="63"/>
  <c r="J381" i="63"/>
  <c r="I381" i="63"/>
  <c r="H381" i="63"/>
  <c r="G381" i="63"/>
  <c r="F381" i="63"/>
  <c r="E381" i="63"/>
  <c r="D381" i="63"/>
  <c r="C381" i="63"/>
  <c r="B381" i="63"/>
  <c r="L380" i="63"/>
  <c r="K380" i="63"/>
  <c r="J380" i="63"/>
  <c r="I380" i="63"/>
  <c r="H380" i="63"/>
  <c r="G380" i="63"/>
  <c r="F380" i="63"/>
  <c r="E380" i="63"/>
  <c r="D380" i="63"/>
  <c r="C380" i="63"/>
  <c r="B380" i="63"/>
  <c r="L379" i="63"/>
  <c r="K379" i="63"/>
  <c r="J379" i="63"/>
  <c r="I379" i="63"/>
  <c r="H379" i="63"/>
  <c r="G379" i="63"/>
  <c r="F379" i="63"/>
  <c r="E379" i="63"/>
  <c r="D379" i="63"/>
  <c r="C379" i="63"/>
  <c r="B379" i="63"/>
  <c r="L378" i="63"/>
  <c r="K378" i="63"/>
  <c r="J378" i="63"/>
  <c r="I378" i="63"/>
  <c r="H378" i="63"/>
  <c r="G378" i="63"/>
  <c r="F378" i="63"/>
  <c r="E378" i="63"/>
  <c r="D378" i="63"/>
  <c r="C378" i="63"/>
  <c r="B378" i="63"/>
  <c r="L377" i="63"/>
  <c r="K377" i="63"/>
  <c r="J377" i="63"/>
  <c r="I377" i="63"/>
  <c r="H377" i="63"/>
  <c r="G377" i="63"/>
  <c r="F377" i="63"/>
  <c r="E377" i="63"/>
  <c r="D377" i="63"/>
  <c r="C377" i="63"/>
  <c r="B377" i="63"/>
  <c r="L376" i="63"/>
  <c r="K376" i="63"/>
  <c r="J376" i="63"/>
  <c r="I376" i="63"/>
  <c r="H376" i="63"/>
  <c r="G376" i="63"/>
  <c r="F376" i="63"/>
  <c r="E376" i="63"/>
  <c r="D376" i="63"/>
  <c r="C376" i="63"/>
  <c r="B376" i="63"/>
  <c r="L375" i="63"/>
  <c r="K375" i="63"/>
  <c r="J375" i="63"/>
  <c r="I375" i="63"/>
  <c r="H375" i="63"/>
  <c r="G375" i="63"/>
  <c r="F375" i="63"/>
  <c r="E375" i="63"/>
  <c r="D375" i="63"/>
  <c r="C375" i="63"/>
  <c r="B375" i="63"/>
  <c r="L374" i="63"/>
  <c r="K374" i="63"/>
  <c r="J374" i="63"/>
  <c r="I374" i="63"/>
  <c r="H374" i="63"/>
  <c r="G374" i="63"/>
  <c r="F374" i="63"/>
  <c r="E374" i="63"/>
  <c r="D374" i="63"/>
  <c r="C374" i="63"/>
  <c r="B374" i="63"/>
  <c r="L373" i="63"/>
  <c r="K373" i="63"/>
  <c r="J373" i="63"/>
  <c r="I373" i="63"/>
  <c r="H373" i="63"/>
  <c r="G373" i="63"/>
  <c r="F373" i="63"/>
  <c r="E373" i="63"/>
  <c r="D373" i="63"/>
  <c r="C373" i="63"/>
  <c r="B373" i="63"/>
  <c r="L372" i="63"/>
  <c r="K372" i="63"/>
  <c r="J372" i="63"/>
  <c r="I372" i="63"/>
  <c r="H372" i="63"/>
  <c r="G372" i="63"/>
  <c r="F372" i="63"/>
  <c r="E372" i="63"/>
  <c r="D372" i="63"/>
  <c r="C372" i="63"/>
  <c r="B372" i="63"/>
  <c r="L371" i="63"/>
  <c r="K371" i="63"/>
  <c r="J371" i="63"/>
  <c r="I371" i="63"/>
  <c r="H371" i="63"/>
  <c r="G371" i="63"/>
  <c r="F371" i="63"/>
  <c r="E371" i="63"/>
  <c r="D371" i="63"/>
  <c r="C371" i="63"/>
  <c r="B371" i="63"/>
  <c r="L370" i="63"/>
  <c r="K370" i="63"/>
  <c r="J370" i="63"/>
  <c r="I370" i="63"/>
  <c r="H370" i="63"/>
  <c r="G370" i="63"/>
  <c r="F370" i="63"/>
  <c r="E370" i="63"/>
  <c r="D370" i="63"/>
  <c r="C370" i="63"/>
  <c r="B370" i="63"/>
  <c r="L369" i="63"/>
  <c r="K369" i="63"/>
  <c r="J369" i="63"/>
  <c r="I369" i="63"/>
  <c r="H369" i="63"/>
  <c r="G369" i="63"/>
  <c r="F369" i="63"/>
  <c r="E369" i="63"/>
  <c r="D369" i="63"/>
  <c r="C369" i="63"/>
  <c r="B369" i="63"/>
  <c r="L368" i="63"/>
  <c r="K368" i="63"/>
  <c r="J368" i="63"/>
  <c r="I368" i="63"/>
  <c r="H368" i="63"/>
  <c r="G368" i="63"/>
  <c r="F368" i="63"/>
  <c r="E368" i="63"/>
  <c r="D368" i="63"/>
  <c r="C368" i="63"/>
  <c r="B368" i="63"/>
  <c r="L367" i="63"/>
  <c r="K367" i="63"/>
  <c r="J367" i="63"/>
  <c r="I367" i="63"/>
  <c r="H367" i="63"/>
  <c r="G367" i="63"/>
  <c r="F367" i="63"/>
  <c r="E367" i="63"/>
  <c r="D367" i="63"/>
  <c r="C367" i="63"/>
  <c r="B367" i="63"/>
  <c r="L366" i="63"/>
  <c r="K366" i="63"/>
  <c r="J366" i="63"/>
  <c r="I366" i="63"/>
  <c r="H366" i="63"/>
  <c r="G366" i="63"/>
  <c r="F366" i="63"/>
  <c r="E366" i="63"/>
  <c r="D366" i="63"/>
  <c r="C366" i="63"/>
  <c r="B366" i="63"/>
  <c r="L365" i="63"/>
  <c r="K365" i="63"/>
  <c r="J365" i="63"/>
  <c r="I365" i="63"/>
  <c r="H365" i="63"/>
  <c r="G365" i="63"/>
  <c r="F365" i="63"/>
  <c r="E365" i="63"/>
  <c r="D365" i="63"/>
  <c r="C365" i="63"/>
  <c r="B365" i="63"/>
  <c r="L364" i="63"/>
  <c r="K364" i="63"/>
  <c r="J364" i="63"/>
  <c r="I364" i="63"/>
  <c r="H364" i="63"/>
  <c r="G364" i="63"/>
  <c r="F364" i="63"/>
  <c r="E364" i="63"/>
  <c r="D364" i="63"/>
  <c r="C364" i="63"/>
  <c r="B364" i="63"/>
  <c r="L363" i="63"/>
  <c r="K363" i="63"/>
  <c r="J363" i="63"/>
  <c r="I363" i="63"/>
  <c r="H363" i="63"/>
  <c r="G363" i="63"/>
  <c r="F363" i="63"/>
  <c r="E363" i="63"/>
  <c r="D363" i="63"/>
  <c r="C363" i="63"/>
  <c r="B363" i="63"/>
  <c r="L362" i="63"/>
  <c r="K362" i="63"/>
  <c r="J362" i="63"/>
  <c r="I362" i="63"/>
  <c r="H362" i="63"/>
  <c r="G362" i="63"/>
  <c r="F362" i="63"/>
  <c r="E362" i="63"/>
  <c r="D362" i="63"/>
  <c r="C362" i="63"/>
  <c r="B362" i="63"/>
  <c r="L361" i="63"/>
  <c r="K361" i="63"/>
  <c r="J361" i="63"/>
  <c r="I361" i="63"/>
  <c r="H361" i="63"/>
  <c r="G361" i="63"/>
  <c r="F361" i="63"/>
  <c r="E361" i="63"/>
  <c r="D361" i="63"/>
  <c r="C361" i="63"/>
  <c r="B361" i="63"/>
  <c r="L360" i="63"/>
  <c r="K360" i="63"/>
  <c r="J360" i="63"/>
  <c r="I360" i="63"/>
  <c r="H360" i="63"/>
  <c r="G360" i="63"/>
  <c r="F360" i="63"/>
  <c r="E360" i="63"/>
  <c r="D360" i="63"/>
  <c r="C360" i="63"/>
  <c r="B360" i="63"/>
  <c r="L359" i="63"/>
  <c r="K359" i="63"/>
  <c r="J359" i="63"/>
  <c r="I359" i="63"/>
  <c r="H359" i="63"/>
  <c r="G359" i="63"/>
  <c r="F359" i="63"/>
  <c r="E359" i="63"/>
  <c r="D359" i="63"/>
  <c r="C359" i="63"/>
  <c r="B359" i="63"/>
  <c r="L358" i="63"/>
  <c r="K358" i="63"/>
  <c r="J358" i="63"/>
  <c r="I358" i="63"/>
  <c r="H358" i="63"/>
  <c r="G358" i="63"/>
  <c r="F358" i="63"/>
  <c r="E358" i="63"/>
  <c r="D358" i="63"/>
  <c r="C358" i="63"/>
  <c r="B358" i="63"/>
  <c r="L357" i="63"/>
  <c r="K357" i="63"/>
  <c r="J357" i="63"/>
  <c r="I357" i="63"/>
  <c r="H357" i="63"/>
  <c r="G357" i="63"/>
  <c r="F357" i="63"/>
  <c r="E357" i="63"/>
  <c r="D357" i="63"/>
  <c r="C357" i="63"/>
  <c r="B357" i="63"/>
  <c r="L356" i="63"/>
  <c r="K356" i="63"/>
  <c r="J356" i="63"/>
  <c r="I356" i="63"/>
  <c r="H356" i="63"/>
  <c r="G356" i="63"/>
  <c r="F356" i="63"/>
  <c r="E356" i="63"/>
  <c r="D356" i="63"/>
  <c r="C356" i="63"/>
  <c r="B356" i="63"/>
  <c r="L355" i="63"/>
  <c r="K355" i="63"/>
  <c r="J355" i="63"/>
  <c r="I355" i="63"/>
  <c r="H355" i="63"/>
  <c r="G355" i="63"/>
  <c r="F355" i="63"/>
  <c r="E355" i="63"/>
  <c r="D355" i="63"/>
  <c r="C355" i="63"/>
  <c r="B355" i="63"/>
  <c r="L354" i="63"/>
  <c r="K354" i="63"/>
  <c r="J354" i="63"/>
  <c r="I354" i="63"/>
  <c r="H354" i="63"/>
  <c r="G354" i="63"/>
  <c r="F354" i="63"/>
  <c r="E354" i="63"/>
  <c r="D354" i="63"/>
  <c r="C354" i="63"/>
  <c r="B354" i="63"/>
  <c r="L353" i="63"/>
  <c r="K353" i="63"/>
  <c r="J353" i="63"/>
  <c r="I353" i="63"/>
  <c r="H353" i="63"/>
  <c r="G353" i="63"/>
  <c r="F353" i="63"/>
  <c r="E353" i="63"/>
  <c r="D353" i="63"/>
  <c r="C353" i="63"/>
  <c r="B353" i="63"/>
  <c r="L352" i="63"/>
  <c r="K352" i="63"/>
  <c r="J352" i="63"/>
  <c r="I352" i="63"/>
  <c r="H352" i="63"/>
  <c r="G352" i="63"/>
  <c r="F352" i="63"/>
  <c r="E352" i="63"/>
  <c r="D352" i="63"/>
  <c r="C352" i="63"/>
  <c r="B352" i="63"/>
  <c r="L351" i="63"/>
  <c r="K351" i="63"/>
  <c r="J351" i="63"/>
  <c r="I351" i="63"/>
  <c r="H351" i="63"/>
  <c r="G351" i="63"/>
  <c r="F351" i="63"/>
  <c r="E351" i="63"/>
  <c r="D351" i="63"/>
  <c r="C351" i="63"/>
  <c r="B351" i="63"/>
  <c r="L350" i="63"/>
  <c r="K350" i="63"/>
  <c r="J350" i="63"/>
  <c r="I350" i="63"/>
  <c r="H350" i="63"/>
  <c r="G350" i="63"/>
  <c r="F350" i="63"/>
  <c r="E350" i="63"/>
  <c r="D350" i="63"/>
  <c r="C350" i="63"/>
  <c r="B350" i="63"/>
  <c r="L349" i="63"/>
  <c r="K349" i="63"/>
  <c r="J349" i="63"/>
  <c r="I349" i="63"/>
  <c r="H349" i="63"/>
  <c r="G349" i="63"/>
  <c r="F349" i="63"/>
  <c r="E349" i="63"/>
  <c r="D349" i="63"/>
  <c r="C349" i="63"/>
  <c r="B349" i="63"/>
  <c r="L348" i="63"/>
  <c r="K348" i="63"/>
  <c r="J348" i="63"/>
  <c r="I348" i="63"/>
  <c r="H348" i="63"/>
  <c r="G348" i="63"/>
  <c r="F348" i="63"/>
  <c r="E348" i="63"/>
  <c r="D348" i="63"/>
  <c r="C348" i="63"/>
  <c r="B348" i="63"/>
  <c r="L347" i="63"/>
  <c r="K347" i="63"/>
  <c r="J347" i="63"/>
  <c r="I347" i="63"/>
  <c r="H347" i="63"/>
  <c r="G347" i="63"/>
  <c r="F347" i="63"/>
  <c r="E347" i="63"/>
  <c r="D347" i="63"/>
  <c r="C347" i="63"/>
  <c r="B347" i="63"/>
  <c r="L346" i="63"/>
  <c r="K346" i="63"/>
  <c r="J346" i="63"/>
  <c r="I346" i="63"/>
  <c r="H346" i="63"/>
  <c r="G346" i="63"/>
  <c r="F346" i="63"/>
  <c r="E346" i="63"/>
  <c r="D346" i="63"/>
  <c r="C346" i="63"/>
  <c r="B346" i="63"/>
  <c r="L345" i="63"/>
  <c r="K345" i="63"/>
  <c r="J345" i="63"/>
  <c r="I345" i="63"/>
  <c r="H345" i="63"/>
  <c r="G345" i="63"/>
  <c r="F345" i="63"/>
  <c r="E345" i="63"/>
  <c r="D345" i="63"/>
  <c r="C345" i="63"/>
  <c r="B345" i="63"/>
  <c r="L344" i="63"/>
  <c r="K344" i="63"/>
  <c r="J344" i="63"/>
  <c r="I344" i="63"/>
  <c r="H344" i="63"/>
  <c r="G344" i="63"/>
  <c r="F344" i="63"/>
  <c r="E344" i="63"/>
  <c r="D344" i="63"/>
  <c r="C344" i="63"/>
  <c r="B344" i="63"/>
  <c r="L343" i="63"/>
  <c r="K343" i="63"/>
  <c r="J343" i="63"/>
  <c r="I343" i="63"/>
  <c r="H343" i="63"/>
  <c r="G343" i="63"/>
  <c r="F343" i="63"/>
  <c r="E343" i="63"/>
  <c r="D343" i="63"/>
  <c r="C343" i="63"/>
  <c r="B343" i="63"/>
  <c r="L342" i="63"/>
  <c r="K342" i="63"/>
  <c r="J342" i="63"/>
  <c r="I342" i="63"/>
  <c r="H342" i="63"/>
  <c r="G342" i="63"/>
  <c r="F342" i="63"/>
  <c r="E342" i="63"/>
  <c r="D342" i="63"/>
  <c r="C342" i="63"/>
  <c r="B342" i="63"/>
  <c r="L341" i="63"/>
  <c r="K341" i="63"/>
  <c r="J341" i="63"/>
  <c r="I341" i="63"/>
  <c r="H341" i="63"/>
  <c r="G341" i="63"/>
  <c r="F341" i="63"/>
  <c r="E341" i="63"/>
  <c r="D341" i="63"/>
  <c r="C341" i="63"/>
  <c r="B341" i="63"/>
  <c r="L340" i="63"/>
  <c r="K340" i="63"/>
  <c r="J340" i="63"/>
  <c r="I340" i="63"/>
  <c r="H340" i="63"/>
  <c r="G340" i="63"/>
  <c r="F340" i="63"/>
  <c r="E340" i="63"/>
  <c r="D340" i="63"/>
  <c r="C340" i="63"/>
  <c r="B340" i="63"/>
  <c r="L339" i="63"/>
  <c r="K339" i="63"/>
  <c r="J339" i="63"/>
  <c r="I339" i="63"/>
  <c r="H339" i="63"/>
  <c r="G339" i="63"/>
  <c r="F339" i="63"/>
  <c r="E339" i="63"/>
  <c r="D339" i="63"/>
  <c r="C339" i="63"/>
  <c r="B339" i="63"/>
  <c r="L338" i="63"/>
  <c r="K338" i="63"/>
  <c r="J338" i="63"/>
  <c r="I338" i="63"/>
  <c r="H338" i="63"/>
  <c r="G338" i="63"/>
  <c r="F338" i="63"/>
  <c r="E338" i="63"/>
  <c r="D338" i="63"/>
  <c r="C338" i="63"/>
  <c r="B338" i="63"/>
  <c r="L337" i="63"/>
  <c r="K337" i="63"/>
  <c r="J337" i="63"/>
  <c r="I337" i="63"/>
  <c r="H337" i="63"/>
  <c r="G337" i="63"/>
  <c r="F337" i="63"/>
  <c r="E337" i="63"/>
  <c r="D337" i="63"/>
  <c r="C337" i="63"/>
  <c r="B337" i="63"/>
  <c r="L336" i="63"/>
  <c r="K336" i="63"/>
  <c r="J336" i="63"/>
  <c r="I336" i="63"/>
  <c r="H336" i="63"/>
  <c r="G336" i="63"/>
  <c r="F336" i="63"/>
  <c r="E336" i="63"/>
  <c r="D336" i="63"/>
  <c r="C336" i="63"/>
  <c r="B336" i="63"/>
  <c r="L335" i="63"/>
  <c r="K335" i="63"/>
  <c r="J335" i="63"/>
  <c r="I335" i="63"/>
  <c r="H335" i="63"/>
  <c r="G335" i="63"/>
  <c r="F335" i="63"/>
  <c r="E335" i="63"/>
  <c r="D335" i="63"/>
  <c r="C335" i="63"/>
  <c r="B335" i="63"/>
  <c r="L334" i="63"/>
  <c r="K334" i="63"/>
  <c r="J334" i="63"/>
  <c r="I334" i="63"/>
  <c r="H334" i="63"/>
  <c r="G334" i="63"/>
  <c r="F334" i="63"/>
  <c r="E334" i="63"/>
  <c r="D334" i="63"/>
  <c r="C334" i="63"/>
  <c r="B334" i="63"/>
  <c r="L333" i="63"/>
  <c r="K333" i="63"/>
  <c r="J333" i="63"/>
  <c r="I333" i="63"/>
  <c r="H333" i="63"/>
  <c r="G333" i="63"/>
  <c r="F333" i="63"/>
  <c r="E333" i="63"/>
  <c r="D333" i="63"/>
  <c r="C333" i="63"/>
  <c r="B333" i="63"/>
  <c r="L332" i="63"/>
  <c r="K332" i="63"/>
  <c r="J332" i="63"/>
  <c r="I332" i="63"/>
  <c r="H332" i="63"/>
  <c r="G332" i="63"/>
  <c r="F332" i="63"/>
  <c r="E332" i="63"/>
  <c r="D332" i="63"/>
  <c r="C332" i="63"/>
  <c r="B332" i="63"/>
  <c r="L331" i="63"/>
  <c r="K331" i="63"/>
  <c r="J331" i="63"/>
  <c r="I331" i="63"/>
  <c r="H331" i="63"/>
  <c r="G331" i="63"/>
  <c r="F331" i="63"/>
  <c r="E331" i="63"/>
  <c r="D331" i="63"/>
  <c r="C331" i="63"/>
  <c r="B331" i="63"/>
  <c r="L330" i="63"/>
  <c r="K330" i="63"/>
  <c r="J330" i="63"/>
  <c r="I330" i="63"/>
  <c r="H330" i="63"/>
  <c r="G330" i="63"/>
  <c r="F330" i="63"/>
  <c r="E330" i="63"/>
  <c r="D330" i="63"/>
  <c r="C330" i="63"/>
  <c r="B330" i="63"/>
  <c r="L329" i="63"/>
  <c r="K329" i="63"/>
  <c r="J329" i="63"/>
  <c r="I329" i="63"/>
  <c r="H329" i="63"/>
  <c r="G329" i="63"/>
  <c r="F329" i="63"/>
  <c r="E329" i="63"/>
  <c r="D329" i="63"/>
  <c r="C329" i="63"/>
  <c r="B329" i="63"/>
  <c r="L328" i="63"/>
  <c r="K328" i="63"/>
  <c r="J328" i="63"/>
  <c r="I328" i="63"/>
  <c r="H328" i="63"/>
  <c r="G328" i="63"/>
  <c r="F328" i="63"/>
  <c r="E328" i="63"/>
  <c r="D328" i="63"/>
  <c r="C328" i="63"/>
  <c r="B328" i="63"/>
  <c r="L327" i="63"/>
  <c r="K327" i="63"/>
  <c r="J327" i="63"/>
  <c r="I327" i="63"/>
  <c r="H327" i="63"/>
  <c r="G327" i="63"/>
  <c r="F327" i="63"/>
  <c r="E327" i="63"/>
  <c r="D327" i="63"/>
  <c r="C327" i="63"/>
  <c r="B327" i="63"/>
  <c r="L326" i="63"/>
  <c r="K326" i="63"/>
  <c r="J326" i="63"/>
  <c r="I326" i="63"/>
  <c r="H326" i="63"/>
  <c r="G326" i="63"/>
  <c r="F326" i="63"/>
  <c r="E326" i="63"/>
  <c r="D326" i="63"/>
  <c r="C326" i="63"/>
  <c r="B326" i="63"/>
  <c r="L325" i="63"/>
  <c r="K325" i="63"/>
  <c r="J325" i="63"/>
  <c r="I325" i="63"/>
  <c r="H325" i="63"/>
  <c r="G325" i="63"/>
  <c r="F325" i="63"/>
  <c r="E325" i="63"/>
  <c r="D325" i="63"/>
  <c r="C325" i="63"/>
  <c r="B325" i="63"/>
  <c r="L324" i="63"/>
  <c r="K324" i="63"/>
  <c r="J324" i="63"/>
  <c r="I324" i="63"/>
  <c r="H324" i="63"/>
  <c r="G324" i="63"/>
  <c r="F324" i="63"/>
  <c r="E324" i="63"/>
  <c r="D324" i="63"/>
  <c r="C324" i="63"/>
  <c r="B324" i="63"/>
  <c r="L323" i="63"/>
  <c r="K323" i="63"/>
  <c r="J323" i="63"/>
  <c r="I323" i="63"/>
  <c r="H323" i="63"/>
  <c r="G323" i="63"/>
  <c r="F323" i="63"/>
  <c r="E323" i="63"/>
  <c r="D323" i="63"/>
  <c r="C323" i="63"/>
  <c r="B323" i="63"/>
  <c r="L322" i="63"/>
  <c r="K322" i="63"/>
  <c r="J322" i="63"/>
  <c r="I322" i="63"/>
  <c r="H322" i="63"/>
  <c r="G322" i="63"/>
  <c r="F322" i="63"/>
  <c r="E322" i="63"/>
  <c r="D322" i="63"/>
  <c r="C322" i="63"/>
  <c r="B322" i="63"/>
  <c r="L321" i="63"/>
  <c r="K321" i="63"/>
  <c r="J321" i="63"/>
  <c r="I321" i="63"/>
  <c r="H321" i="63"/>
  <c r="G321" i="63"/>
  <c r="F321" i="63"/>
  <c r="E321" i="63"/>
  <c r="D321" i="63"/>
  <c r="C321" i="63"/>
  <c r="B321" i="63"/>
  <c r="L320" i="63"/>
  <c r="K320" i="63"/>
  <c r="J320" i="63"/>
  <c r="I320" i="63"/>
  <c r="H320" i="63"/>
  <c r="G320" i="63"/>
  <c r="F320" i="63"/>
  <c r="E320" i="63"/>
  <c r="D320" i="63"/>
  <c r="C320" i="63"/>
  <c r="B320" i="63"/>
  <c r="L319" i="63"/>
  <c r="K319" i="63"/>
  <c r="J319" i="63"/>
  <c r="I319" i="63"/>
  <c r="H319" i="63"/>
  <c r="G319" i="63"/>
  <c r="F319" i="63"/>
  <c r="E319" i="63"/>
  <c r="D319" i="63"/>
  <c r="C319" i="63"/>
  <c r="B319" i="63"/>
  <c r="L318" i="63"/>
  <c r="K318" i="63"/>
  <c r="J318" i="63"/>
  <c r="I318" i="63"/>
  <c r="H318" i="63"/>
  <c r="G318" i="63"/>
  <c r="F318" i="63"/>
  <c r="E318" i="63"/>
  <c r="D318" i="63"/>
  <c r="C318" i="63"/>
  <c r="B318" i="63"/>
  <c r="L317" i="63"/>
  <c r="K317" i="63"/>
  <c r="J317" i="63"/>
  <c r="I317" i="63"/>
  <c r="H317" i="63"/>
  <c r="G317" i="63"/>
  <c r="F317" i="63"/>
  <c r="E317" i="63"/>
  <c r="D317" i="63"/>
  <c r="C317" i="63"/>
  <c r="B317" i="63"/>
  <c r="L316" i="63"/>
  <c r="K316" i="63"/>
  <c r="J316" i="63"/>
  <c r="I316" i="63"/>
  <c r="H316" i="63"/>
  <c r="G316" i="63"/>
  <c r="F316" i="63"/>
  <c r="E316" i="63"/>
  <c r="D316" i="63"/>
  <c r="C316" i="63"/>
  <c r="B316" i="63"/>
  <c r="L315" i="63"/>
  <c r="K315" i="63"/>
  <c r="J315" i="63"/>
  <c r="I315" i="63"/>
  <c r="H315" i="63"/>
  <c r="G315" i="63"/>
  <c r="F315" i="63"/>
  <c r="E315" i="63"/>
  <c r="D315" i="63"/>
  <c r="C315" i="63"/>
  <c r="B315" i="63"/>
  <c r="L314" i="63"/>
  <c r="K314" i="63"/>
  <c r="J314" i="63"/>
  <c r="I314" i="63"/>
  <c r="H314" i="63"/>
  <c r="G314" i="63"/>
  <c r="F314" i="63"/>
  <c r="E314" i="63"/>
  <c r="D314" i="63"/>
  <c r="C314" i="63"/>
  <c r="B314" i="63"/>
  <c r="L313" i="63"/>
  <c r="K313" i="63"/>
  <c r="J313" i="63"/>
  <c r="I313" i="63"/>
  <c r="H313" i="63"/>
  <c r="G313" i="63"/>
  <c r="F313" i="63"/>
  <c r="E313" i="63"/>
  <c r="D313" i="63"/>
  <c r="C313" i="63"/>
  <c r="B313" i="63"/>
  <c r="L312" i="63"/>
  <c r="K312" i="63"/>
  <c r="J312" i="63"/>
  <c r="I312" i="63"/>
  <c r="H312" i="63"/>
  <c r="G312" i="63"/>
  <c r="F312" i="63"/>
  <c r="E312" i="63"/>
  <c r="D312" i="63"/>
  <c r="C312" i="63"/>
  <c r="B312" i="63"/>
  <c r="L311" i="63"/>
  <c r="K311" i="63"/>
  <c r="J311" i="63"/>
  <c r="I311" i="63"/>
  <c r="H311" i="63"/>
  <c r="G311" i="63"/>
  <c r="F311" i="63"/>
  <c r="E311" i="63"/>
  <c r="D311" i="63"/>
  <c r="C311" i="63"/>
  <c r="B311" i="63"/>
  <c r="L310" i="63"/>
  <c r="K310" i="63"/>
  <c r="J310" i="63"/>
  <c r="I310" i="63"/>
  <c r="H310" i="63"/>
  <c r="G310" i="63"/>
  <c r="F310" i="63"/>
  <c r="E310" i="63"/>
  <c r="D310" i="63"/>
  <c r="C310" i="63"/>
  <c r="B310" i="63"/>
  <c r="L309" i="63"/>
  <c r="K309" i="63"/>
  <c r="J309" i="63"/>
  <c r="I309" i="63"/>
  <c r="H309" i="63"/>
  <c r="G309" i="63"/>
  <c r="F309" i="63"/>
  <c r="E309" i="63"/>
  <c r="D309" i="63"/>
  <c r="C309" i="63"/>
  <c r="B309" i="63"/>
  <c r="L308" i="63"/>
  <c r="K308" i="63"/>
  <c r="J308" i="63"/>
  <c r="I308" i="63"/>
  <c r="H308" i="63"/>
  <c r="G308" i="63"/>
  <c r="F308" i="63"/>
  <c r="E308" i="63"/>
  <c r="D308" i="63"/>
  <c r="C308" i="63"/>
  <c r="B308" i="63"/>
  <c r="L307" i="63"/>
  <c r="K307" i="63"/>
  <c r="J307" i="63"/>
  <c r="I307" i="63"/>
  <c r="H307" i="63"/>
  <c r="G307" i="63"/>
  <c r="F307" i="63"/>
  <c r="E307" i="63"/>
  <c r="D307" i="63"/>
  <c r="C307" i="63"/>
  <c r="B307" i="63"/>
  <c r="L306" i="63"/>
  <c r="K306" i="63"/>
  <c r="J306" i="63"/>
  <c r="I306" i="63"/>
  <c r="H306" i="63"/>
  <c r="G306" i="63"/>
  <c r="F306" i="63"/>
  <c r="E306" i="63"/>
  <c r="D306" i="63"/>
  <c r="C306" i="63"/>
  <c r="B306" i="63"/>
  <c r="L305" i="63"/>
  <c r="K305" i="63"/>
  <c r="J305" i="63"/>
  <c r="I305" i="63"/>
  <c r="H305" i="63"/>
  <c r="G305" i="63"/>
  <c r="F305" i="63"/>
  <c r="E305" i="63"/>
  <c r="D305" i="63"/>
  <c r="C305" i="63"/>
  <c r="B305" i="63"/>
  <c r="L304" i="63"/>
  <c r="K304" i="63"/>
  <c r="J304" i="63"/>
  <c r="I304" i="63"/>
  <c r="H304" i="63"/>
  <c r="G304" i="63"/>
  <c r="F304" i="63"/>
  <c r="E304" i="63"/>
  <c r="D304" i="63"/>
  <c r="C304" i="63"/>
  <c r="B304" i="63"/>
  <c r="L303" i="63"/>
  <c r="K303" i="63"/>
  <c r="J303" i="63"/>
  <c r="I303" i="63"/>
  <c r="H303" i="63"/>
  <c r="G303" i="63"/>
  <c r="F303" i="63"/>
  <c r="E303" i="63"/>
  <c r="D303" i="63"/>
  <c r="C303" i="63"/>
  <c r="B303" i="63"/>
  <c r="L302" i="63"/>
  <c r="K302" i="63"/>
  <c r="J302" i="63"/>
  <c r="I302" i="63"/>
  <c r="H302" i="63"/>
  <c r="G302" i="63"/>
  <c r="F302" i="63"/>
  <c r="E302" i="63"/>
  <c r="D302" i="63"/>
  <c r="C302" i="63"/>
  <c r="B302" i="63"/>
  <c r="L301" i="63"/>
  <c r="K301" i="63"/>
  <c r="J301" i="63"/>
  <c r="I301" i="63"/>
  <c r="H301" i="63"/>
  <c r="G301" i="63"/>
  <c r="F301" i="63"/>
  <c r="E301" i="63"/>
  <c r="D301" i="63"/>
  <c r="C301" i="63"/>
  <c r="B301" i="63"/>
  <c r="L300" i="63"/>
  <c r="K300" i="63"/>
  <c r="J300" i="63"/>
  <c r="I300" i="63"/>
  <c r="H300" i="63"/>
  <c r="G300" i="63"/>
  <c r="F300" i="63"/>
  <c r="E300" i="63"/>
  <c r="D300" i="63"/>
  <c r="C300" i="63"/>
  <c r="B300" i="63"/>
  <c r="L299" i="63"/>
  <c r="K299" i="63"/>
  <c r="J299" i="63"/>
  <c r="I299" i="63"/>
  <c r="H299" i="63"/>
  <c r="G299" i="63"/>
  <c r="F299" i="63"/>
  <c r="E299" i="63"/>
  <c r="D299" i="63"/>
  <c r="C299" i="63"/>
  <c r="B299" i="63"/>
  <c r="L298" i="63"/>
  <c r="K298" i="63"/>
  <c r="J298" i="63"/>
  <c r="I298" i="63"/>
  <c r="H298" i="63"/>
  <c r="G298" i="63"/>
  <c r="F298" i="63"/>
  <c r="E298" i="63"/>
  <c r="D298" i="63"/>
  <c r="C298" i="63"/>
  <c r="B298" i="63"/>
  <c r="L297" i="63"/>
  <c r="K297" i="63"/>
  <c r="J297" i="63"/>
  <c r="I297" i="63"/>
  <c r="H297" i="63"/>
  <c r="G297" i="63"/>
  <c r="F297" i="63"/>
  <c r="E297" i="63"/>
  <c r="D297" i="63"/>
  <c r="C297" i="63"/>
  <c r="B297" i="63"/>
  <c r="L296" i="63"/>
  <c r="K296" i="63"/>
  <c r="J296" i="63"/>
  <c r="I296" i="63"/>
  <c r="H296" i="63"/>
  <c r="G296" i="63"/>
  <c r="F296" i="63"/>
  <c r="E296" i="63"/>
  <c r="D296" i="63"/>
  <c r="C296" i="63"/>
  <c r="B296" i="63"/>
  <c r="L295" i="63"/>
  <c r="K295" i="63"/>
  <c r="J295" i="63"/>
  <c r="I295" i="63"/>
  <c r="H295" i="63"/>
  <c r="G295" i="63"/>
  <c r="F295" i="63"/>
  <c r="E295" i="63"/>
  <c r="D295" i="63"/>
  <c r="C295" i="63"/>
  <c r="B295" i="63"/>
  <c r="L294" i="63"/>
  <c r="K294" i="63"/>
  <c r="J294" i="63"/>
  <c r="I294" i="63"/>
  <c r="H294" i="63"/>
  <c r="G294" i="63"/>
  <c r="F294" i="63"/>
  <c r="E294" i="63"/>
  <c r="D294" i="63"/>
  <c r="C294" i="63"/>
  <c r="B294" i="63"/>
  <c r="L293" i="63"/>
  <c r="K293" i="63"/>
  <c r="J293" i="63"/>
  <c r="I293" i="63"/>
  <c r="H293" i="63"/>
  <c r="G293" i="63"/>
  <c r="F293" i="63"/>
  <c r="E293" i="63"/>
  <c r="D293" i="63"/>
  <c r="C293" i="63"/>
  <c r="B293" i="63"/>
  <c r="L292" i="63"/>
  <c r="K292" i="63"/>
  <c r="J292" i="63"/>
  <c r="I292" i="63"/>
  <c r="H292" i="63"/>
  <c r="G292" i="63"/>
  <c r="F292" i="63"/>
  <c r="E292" i="63"/>
  <c r="D292" i="63"/>
  <c r="C292" i="63"/>
  <c r="B292" i="63"/>
  <c r="L291" i="63"/>
  <c r="K291" i="63"/>
  <c r="J291" i="63"/>
  <c r="I291" i="63"/>
  <c r="H291" i="63"/>
  <c r="G291" i="63"/>
  <c r="F291" i="63"/>
  <c r="E291" i="63"/>
  <c r="D291" i="63"/>
  <c r="C291" i="63"/>
  <c r="B291" i="63"/>
  <c r="L290" i="63"/>
  <c r="K290" i="63"/>
  <c r="J290" i="63"/>
  <c r="I290" i="63"/>
  <c r="H290" i="63"/>
  <c r="G290" i="63"/>
  <c r="F290" i="63"/>
  <c r="E290" i="63"/>
  <c r="D290" i="63"/>
  <c r="C290" i="63"/>
  <c r="B290" i="63"/>
  <c r="L289" i="63"/>
  <c r="K289" i="63"/>
  <c r="J289" i="63"/>
  <c r="I289" i="63"/>
  <c r="H289" i="63"/>
  <c r="G289" i="63"/>
  <c r="F289" i="63"/>
  <c r="E289" i="63"/>
  <c r="D289" i="63"/>
  <c r="C289" i="63"/>
  <c r="B289" i="63"/>
  <c r="L288" i="63"/>
  <c r="K288" i="63"/>
  <c r="J288" i="63"/>
  <c r="I288" i="63"/>
  <c r="H288" i="63"/>
  <c r="G288" i="63"/>
  <c r="F288" i="63"/>
  <c r="E288" i="63"/>
  <c r="D288" i="63"/>
  <c r="C288" i="63"/>
  <c r="B288" i="63"/>
  <c r="L287" i="63"/>
  <c r="K287" i="63"/>
  <c r="J287" i="63"/>
  <c r="I287" i="63"/>
  <c r="H287" i="63"/>
  <c r="G287" i="63"/>
  <c r="F287" i="63"/>
  <c r="E287" i="63"/>
  <c r="D287" i="63"/>
  <c r="C287" i="63"/>
  <c r="B287" i="63"/>
  <c r="L286" i="63"/>
  <c r="K286" i="63"/>
  <c r="J286" i="63"/>
  <c r="I286" i="63"/>
  <c r="H286" i="63"/>
  <c r="G286" i="63"/>
  <c r="F286" i="63"/>
  <c r="E286" i="63"/>
  <c r="D286" i="63"/>
  <c r="C286" i="63"/>
  <c r="B286" i="63"/>
  <c r="L285" i="63"/>
  <c r="K285" i="63"/>
  <c r="J285" i="63"/>
  <c r="I285" i="63"/>
  <c r="H285" i="63"/>
  <c r="G285" i="63"/>
  <c r="F285" i="63"/>
  <c r="E285" i="63"/>
  <c r="D285" i="63"/>
  <c r="C285" i="63"/>
  <c r="B285" i="63"/>
  <c r="L284" i="63"/>
  <c r="K284" i="63"/>
  <c r="J284" i="63"/>
  <c r="I284" i="63"/>
  <c r="H284" i="63"/>
  <c r="G284" i="63"/>
  <c r="F284" i="63"/>
  <c r="E284" i="63"/>
  <c r="D284" i="63"/>
  <c r="C284" i="63"/>
  <c r="B284" i="63"/>
  <c r="L283" i="63"/>
  <c r="K283" i="63"/>
  <c r="J283" i="63"/>
  <c r="I283" i="63"/>
  <c r="H283" i="63"/>
  <c r="G283" i="63"/>
  <c r="F283" i="63"/>
  <c r="E283" i="63"/>
  <c r="D283" i="63"/>
  <c r="C283" i="63"/>
  <c r="B283" i="63"/>
  <c r="L282" i="63"/>
  <c r="K282" i="63"/>
  <c r="J282" i="63"/>
  <c r="I282" i="63"/>
  <c r="H282" i="63"/>
  <c r="G282" i="63"/>
  <c r="F282" i="63"/>
  <c r="E282" i="63"/>
  <c r="D282" i="63"/>
  <c r="C282" i="63"/>
  <c r="B282" i="63"/>
  <c r="L281" i="63"/>
  <c r="K281" i="63"/>
  <c r="J281" i="63"/>
  <c r="I281" i="63"/>
  <c r="H281" i="63"/>
  <c r="G281" i="63"/>
  <c r="F281" i="63"/>
  <c r="E281" i="63"/>
  <c r="D281" i="63"/>
  <c r="C281" i="63"/>
  <c r="B281" i="63"/>
  <c r="L280" i="63"/>
  <c r="K280" i="63"/>
  <c r="J280" i="63"/>
  <c r="I280" i="63"/>
  <c r="H280" i="63"/>
  <c r="G280" i="63"/>
  <c r="F280" i="63"/>
  <c r="E280" i="63"/>
  <c r="D280" i="63"/>
  <c r="C280" i="63"/>
  <c r="B280" i="63"/>
  <c r="L279" i="63"/>
  <c r="K279" i="63"/>
  <c r="J279" i="63"/>
  <c r="I279" i="63"/>
  <c r="H279" i="63"/>
  <c r="G279" i="63"/>
  <c r="F279" i="63"/>
  <c r="E279" i="63"/>
  <c r="D279" i="63"/>
  <c r="C279" i="63"/>
  <c r="B279" i="63"/>
  <c r="L278" i="63"/>
  <c r="K278" i="63"/>
  <c r="J278" i="63"/>
  <c r="I278" i="63"/>
  <c r="H278" i="63"/>
  <c r="G278" i="63"/>
  <c r="F278" i="63"/>
  <c r="E278" i="63"/>
  <c r="D278" i="63"/>
  <c r="C278" i="63"/>
  <c r="B278" i="63"/>
  <c r="L277" i="63"/>
  <c r="K277" i="63"/>
  <c r="J277" i="63"/>
  <c r="I277" i="63"/>
  <c r="H277" i="63"/>
  <c r="G277" i="63"/>
  <c r="F277" i="63"/>
  <c r="E277" i="63"/>
  <c r="D277" i="63"/>
  <c r="C277" i="63"/>
  <c r="B277" i="63"/>
  <c r="L276" i="63"/>
  <c r="K276" i="63"/>
  <c r="J276" i="63"/>
  <c r="I276" i="63"/>
  <c r="H276" i="63"/>
  <c r="G276" i="63"/>
  <c r="F276" i="63"/>
  <c r="E276" i="63"/>
  <c r="D276" i="63"/>
  <c r="C276" i="63"/>
  <c r="B276" i="63"/>
  <c r="L275" i="63"/>
  <c r="K275" i="63"/>
  <c r="J275" i="63"/>
  <c r="I275" i="63"/>
  <c r="H275" i="63"/>
  <c r="G275" i="63"/>
  <c r="F275" i="63"/>
  <c r="E275" i="63"/>
  <c r="D275" i="63"/>
  <c r="C275" i="63"/>
  <c r="B275" i="63"/>
  <c r="L274" i="63"/>
  <c r="K274" i="63"/>
  <c r="J274" i="63"/>
  <c r="I274" i="63"/>
  <c r="H274" i="63"/>
  <c r="G274" i="63"/>
  <c r="F274" i="63"/>
  <c r="E274" i="63"/>
  <c r="D274" i="63"/>
  <c r="C274" i="63"/>
  <c r="B274" i="63"/>
  <c r="L273" i="63"/>
  <c r="K273" i="63"/>
  <c r="J273" i="63"/>
  <c r="I273" i="63"/>
  <c r="H273" i="63"/>
  <c r="G273" i="63"/>
  <c r="F273" i="63"/>
  <c r="E273" i="63"/>
  <c r="D273" i="63"/>
  <c r="C273" i="63"/>
  <c r="B273" i="63"/>
  <c r="L272" i="63"/>
  <c r="K272" i="63"/>
  <c r="J272" i="63"/>
  <c r="I272" i="63"/>
  <c r="H272" i="63"/>
  <c r="G272" i="63"/>
  <c r="F272" i="63"/>
  <c r="E272" i="63"/>
  <c r="D272" i="63"/>
  <c r="C272" i="63"/>
  <c r="B272" i="63"/>
  <c r="L271" i="63"/>
  <c r="K271" i="63"/>
  <c r="J271" i="63"/>
  <c r="I271" i="63"/>
  <c r="H271" i="63"/>
  <c r="G271" i="63"/>
  <c r="F271" i="63"/>
  <c r="E271" i="63"/>
  <c r="D271" i="63"/>
  <c r="C271" i="63"/>
  <c r="B271" i="63"/>
  <c r="L270" i="63"/>
  <c r="K270" i="63"/>
  <c r="J270" i="63"/>
  <c r="I270" i="63"/>
  <c r="H270" i="63"/>
  <c r="G270" i="63"/>
  <c r="F270" i="63"/>
  <c r="E270" i="63"/>
  <c r="D270" i="63"/>
  <c r="C270" i="63"/>
  <c r="B270" i="63"/>
  <c r="L269" i="63"/>
  <c r="K269" i="63"/>
  <c r="J269" i="63"/>
  <c r="I269" i="63"/>
  <c r="H269" i="63"/>
  <c r="G269" i="63"/>
  <c r="F269" i="63"/>
  <c r="E269" i="63"/>
  <c r="D269" i="63"/>
  <c r="C269" i="63"/>
  <c r="B269" i="63"/>
  <c r="L268" i="63"/>
  <c r="K268" i="63"/>
  <c r="J268" i="63"/>
  <c r="I268" i="63"/>
  <c r="H268" i="63"/>
  <c r="G268" i="63"/>
  <c r="F268" i="63"/>
  <c r="E268" i="63"/>
  <c r="D268" i="63"/>
  <c r="C268" i="63"/>
  <c r="B268" i="63"/>
  <c r="L267" i="63"/>
  <c r="K267" i="63"/>
  <c r="J267" i="63"/>
  <c r="I267" i="63"/>
  <c r="H267" i="63"/>
  <c r="G267" i="63"/>
  <c r="F267" i="63"/>
  <c r="E267" i="63"/>
  <c r="D267" i="63"/>
  <c r="C267" i="63"/>
  <c r="B267" i="63"/>
  <c r="L266" i="63"/>
  <c r="K266" i="63"/>
  <c r="J266" i="63"/>
  <c r="I266" i="63"/>
  <c r="H266" i="63"/>
  <c r="G266" i="63"/>
  <c r="F266" i="63"/>
  <c r="E266" i="63"/>
  <c r="D266" i="63"/>
  <c r="C266" i="63"/>
  <c r="B266" i="63"/>
  <c r="L265" i="63"/>
  <c r="K265" i="63"/>
  <c r="J265" i="63"/>
  <c r="I265" i="63"/>
  <c r="H265" i="63"/>
  <c r="G265" i="63"/>
  <c r="F265" i="63"/>
  <c r="E265" i="63"/>
  <c r="D265" i="63"/>
  <c r="C265" i="63"/>
  <c r="B265" i="63"/>
  <c r="L264" i="63"/>
  <c r="K264" i="63"/>
  <c r="J264" i="63"/>
  <c r="I264" i="63"/>
  <c r="H264" i="63"/>
  <c r="G264" i="63"/>
  <c r="F264" i="63"/>
  <c r="E264" i="63"/>
  <c r="D264" i="63"/>
  <c r="C264" i="63"/>
  <c r="B264" i="63"/>
  <c r="L263" i="63"/>
  <c r="K263" i="63"/>
  <c r="J263" i="63"/>
  <c r="I263" i="63"/>
  <c r="H263" i="63"/>
  <c r="G263" i="63"/>
  <c r="F263" i="63"/>
  <c r="E263" i="63"/>
  <c r="D263" i="63"/>
  <c r="C263" i="63"/>
  <c r="B263" i="63"/>
  <c r="L262" i="63"/>
  <c r="K262" i="63"/>
  <c r="J262" i="63"/>
  <c r="I262" i="63"/>
  <c r="H262" i="63"/>
  <c r="G262" i="63"/>
  <c r="F262" i="63"/>
  <c r="E262" i="63"/>
  <c r="D262" i="63"/>
  <c r="C262" i="63"/>
  <c r="B262" i="63"/>
  <c r="L261" i="63"/>
  <c r="K261" i="63"/>
  <c r="J261" i="63"/>
  <c r="I261" i="63"/>
  <c r="H261" i="63"/>
  <c r="G261" i="63"/>
  <c r="F261" i="63"/>
  <c r="E261" i="63"/>
  <c r="D261" i="63"/>
  <c r="C261" i="63"/>
  <c r="B261" i="63"/>
  <c r="L260" i="63"/>
  <c r="K260" i="63"/>
  <c r="J260" i="63"/>
  <c r="I260" i="63"/>
  <c r="H260" i="63"/>
  <c r="G260" i="63"/>
  <c r="F260" i="63"/>
  <c r="E260" i="63"/>
  <c r="D260" i="63"/>
  <c r="C260" i="63"/>
  <c r="B260" i="63"/>
  <c r="L259" i="63"/>
  <c r="K259" i="63"/>
  <c r="J259" i="63"/>
  <c r="I259" i="63"/>
  <c r="H259" i="63"/>
  <c r="G259" i="63"/>
  <c r="F259" i="63"/>
  <c r="E259" i="63"/>
  <c r="D259" i="63"/>
  <c r="C259" i="63"/>
  <c r="B259" i="63"/>
  <c r="L258" i="63"/>
  <c r="K258" i="63"/>
  <c r="J258" i="63"/>
  <c r="I258" i="63"/>
  <c r="H258" i="63"/>
  <c r="G258" i="63"/>
  <c r="F258" i="63"/>
  <c r="E258" i="63"/>
  <c r="D258" i="63"/>
  <c r="C258" i="63"/>
  <c r="B258" i="63"/>
  <c r="L257" i="63"/>
  <c r="K257" i="63"/>
  <c r="J257" i="63"/>
  <c r="I257" i="63"/>
  <c r="H257" i="63"/>
  <c r="G257" i="63"/>
  <c r="F257" i="63"/>
  <c r="E257" i="63"/>
  <c r="D257" i="63"/>
  <c r="C257" i="63"/>
  <c r="B257" i="63"/>
  <c r="L256" i="63"/>
  <c r="K256" i="63"/>
  <c r="J256" i="63"/>
  <c r="I256" i="63"/>
  <c r="H256" i="63"/>
  <c r="G256" i="63"/>
  <c r="F256" i="63"/>
  <c r="E256" i="63"/>
  <c r="D256" i="63"/>
  <c r="C256" i="63"/>
  <c r="B256" i="63"/>
  <c r="L255" i="63"/>
  <c r="K255" i="63"/>
  <c r="J255" i="63"/>
  <c r="I255" i="63"/>
  <c r="H255" i="63"/>
  <c r="G255" i="63"/>
  <c r="F255" i="63"/>
  <c r="E255" i="63"/>
  <c r="D255" i="63"/>
  <c r="C255" i="63"/>
  <c r="B255" i="63"/>
  <c r="L254" i="63"/>
  <c r="K254" i="63"/>
  <c r="J254" i="63"/>
  <c r="I254" i="63"/>
  <c r="H254" i="63"/>
  <c r="G254" i="63"/>
  <c r="F254" i="63"/>
  <c r="E254" i="63"/>
  <c r="D254" i="63"/>
  <c r="C254" i="63"/>
  <c r="B254" i="63"/>
  <c r="L253" i="63"/>
  <c r="K253" i="63"/>
  <c r="J253" i="63"/>
  <c r="I253" i="63"/>
  <c r="H253" i="63"/>
  <c r="G253" i="63"/>
  <c r="F253" i="63"/>
  <c r="E253" i="63"/>
  <c r="D253" i="63"/>
  <c r="C253" i="63"/>
  <c r="B253" i="63"/>
  <c r="L252" i="63"/>
  <c r="K252" i="63"/>
  <c r="J252" i="63"/>
  <c r="I252" i="63"/>
  <c r="H252" i="63"/>
  <c r="G252" i="63"/>
  <c r="F252" i="63"/>
  <c r="E252" i="63"/>
  <c r="D252" i="63"/>
  <c r="C252" i="63"/>
  <c r="B252" i="63"/>
  <c r="L251" i="63"/>
  <c r="K251" i="63"/>
  <c r="J251" i="63"/>
  <c r="I251" i="63"/>
  <c r="H251" i="63"/>
  <c r="G251" i="63"/>
  <c r="F251" i="63"/>
  <c r="E251" i="63"/>
  <c r="D251" i="63"/>
  <c r="C251" i="63"/>
  <c r="B251" i="63"/>
  <c r="L250" i="63"/>
  <c r="K250" i="63"/>
  <c r="J250" i="63"/>
  <c r="I250" i="63"/>
  <c r="H250" i="63"/>
  <c r="G250" i="63"/>
  <c r="F250" i="63"/>
  <c r="E250" i="63"/>
  <c r="D250" i="63"/>
  <c r="C250" i="63"/>
  <c r="B250" i="63"/>
  <c r="L249" i="63"/>
  <c r="K249" i="63"/>
  <c r="J249" i="63"/>
  <c r="I249" i="63"/>
  <c r="H249" i="63"/>
  <c r="G249" i="63"/>
  <c r="F249" i="63"/>
  <c r="E249" i="63"/>
  <c r="D249" i="63"/>
  <c r="C249" i="63"/>
  <c r="B249" i="63"/>
  <c r="L248" i="63"/>
  <c r="K248" i="63"/>
  <c r="J248" i="63"/>
  <c r="I248" i="63"/>
  <c r="H248" i="63"/>
  <c r="G248" i="63"/>
  <c r="F248" i="63"/>
  <c r="E248" i="63"/>
  <c r="D248" i="63"/>
  <c r="C248" i="63"/>
  <c r="B248" i="63"/>
  <c r="L247" i="63"/>
  <c r="K247" i="63"/>
  <c r="J247" i="63"/>
  <c r="I247" i="63"/>
  <c r="H247" i="63"/>
  <c r="G247" i="63"/>
  <c r="F247" i="63"/>
  <c r="E247" i="63"/>
  <c r="D247" i="63"/>
  <c r="C247" i="63"/>
  <c r="B247" i="63"/>
  <c r="L246" i="63"/>
  <c r="K246" i="63"/>
  <c r="J246" i="63"/>
  <c r="I246" i="63"/>
  <c r="H246" i="63"/>
  <c r="G246" i="63"/>
  <c r="F246" i="63"/>
  <c r="E246" i="63"/>
  <c r="D246" i="63"/>
  <c r="C246" i="63"/>
  <c r="B246" i="63"/>
  <c r="L245" i="63"/>
  <c r="K245" i="63"/>
  <c r="J245" i="63"/>
  <c r="I245" i="63"/>
  <c r="H245" i="63"/>
  <c r="G245" i="63"/>
  <c r="F245" i="63"/>
  <c r="E245" i="63"/>
  <c r="D245" i="63"/>
  <c r="C245" i="63"/>
  <c r="B245" i="63"/>
  <c r="L244" i="63"/>
  <c r="K244" i="63"/>
  <c r="J244" i="63"/>
  <c r="I244" i="63"/>
  <c r="H244" i="63"/>
  <c r="G244" i="63"/>
  <c r="F244" i="63"/>
  <c r="E244" i="63"/>
  <c r="D244" i="63"/>
  <c r="C244" i="63"/>
  <c r="B244" i="63"/>
  <c r="L243" i="63"/>
  <c r="K243" i="63"/>
  <c r="J243" i="63"/>
  <c r="I243" i="63"/>
  <c r="H243" i="63"/>
  <c r="G243" i="63"/>
  <c r="F243" i="63"/>
  <c r="E243" i="63"/>
  <c r="D243" i="63"/>
  <c r="C243" i="63"/>
  <c r="B243" i="63"/>
  <c r="L242" i="63"/>
  <c r="K242" i="63"/>
  <c r="J242" i="63"/>
  <c r="I242" i="63"/>
  <c r="H242" i="63"/>
  <c r="G242" i="63"/>
  <c r="F242" i="63"/>
  <c r="E242" i="63"/>
  <c r="D242" i="63"/>
  <c r="C242" i="63"/>
  <c r="B242" i="63"/>
  <c r="L241" i="63"/>
  <c r="K241" i="63"/>
  <c r="J241" i="63"/>
  <c r="I241" i="63"/>
  <c r="H241" i="63"/>
  <c r="G241" i="63"/>
  <c r="F241" i="63"/>
  <c r="E241" i="63"/>
  <c r="D241" i="63"/>
  <c r="C241" i="63"/>
  <c r="B241" i="63"/>
  <c r="L240" i="63"/>
  <c r="K240" i="63"/>
  <c r="J240" i="63"/>
  <c r="I240" i="63"/>
  <c r="H240" i="63"/>
  <c r="G240" i="63"/>
  <c r="F240" i="63"/>
  <c r="E240" i="63"/>
  <c r="D240" i="63"/>
  <c r="C240" i="63"/>
  <c r="B240" i="63"/>
  <c r="L239" i="63"/>
  <c r="K239" i="63"/>
  <c r="J239" i="63"/>
  <c r="I239" i="63"/>
  <c r="H239" i="63"/>
  <c r="G239" i="63"/>
  <c r="F239" i="63"/>
  <c r="E239" i="63"/>
  <c r="D239" i="63"/>
  <c r="C239" i="63"/>
  <c r="B239" i="63"/>
  <c r="L238" i="63"/>
  <c r="K238" i="63"/>
  <c r="J238" i="63"/>
  <c r="I238" i="63"/>
  <c r="H238" i="63"/>
  <c r="G238" i="63"/>
  <c r="F238" i="63"/>
  <c r="E238" i="63"/>
  <c r="D238" i="63"/>
  <c r="C238" i="63"/>
  <c r="B238" i="63"/>
  <c r="L237" i="63"/>
  <c r="K237" i="63"/>
  <c r="J237" i="63"/>
  <c r="I237" i="63"/>
  <c r="H237" i="63"/>
  <c r="G237" i="63"/>
  <c r="F237" i="63"/>
  <c r="E237" i="63"/>
  <c r="D237" i="63"/>
  <c r="C237" i="63"/>
  <c r="B237" i="63"/>
  <c r="L236" i="63"/>
  <c r="K236" i="63"/>
  <c r="J236" i="63"/>
  <c r="I236" i="63"/>
  <c r="H236" i="63"/>
  <c r="G236" i="63"/>
  <c r="F236" i="63"/>
  <c r="E236" i="63"/>
  <c r="D236" i="63"/>
  <c r="C236" i="63"/>
  <c r="B236" i="63"/>
  <c r="L235" i="63"/>
  <c r="K235" i="63"/>
  <c r="J235" i="63"/>
  <c r="I235" i="63"/>
  <c r="H235" i="63"/>
  <c r="G235" i="63"/>
  <c r="F235" i="63"/>
  <c r="E235" i="63"/>
  <c r="D235" i="63"/>
  <c r="C235" i="63"/>
  <c r="B235" i="63"/>
  <c r="L234" i="63"/>
  <c r="K234" i="63"/>
  <c r="J234" i="63"/>
  <c r="I234" i="63"/>
  <c r="H234" i="63"/>
  <c r="G234" i="63"/>
  <c r="F234" i="63"/>
  <c r="E234" i="63"/>
  <c r="D234" i="63"/>
  <c r="C234" i="63"/>
  <c r="B234" i="63"/>
  <c r="L233" i="63"/>
  <c r="K233" i="63"/>
  <c r="J233" i="63"/>
  <c r="I233" i="63"/>
  <c r="H233" i="63"/>
  <c r="G233" i="63"/>
  <c r="F233" i="63"/>
  <c r="E233" i="63"/>
  <c r="D233" i="63"/>
  <c r="C233" i="63"/>
  <c r="B233" i="63"/>
  <c r="L232" i="63"/>
  <c r="K232" i="63"/>
  <c r="J232" i="63"/>
  <c r="I232" i="63"/>
  <c r="H232" i="63"/>
  <c r="G232" i="63"/>
  <c r="F232" i="63"/>
  <c r="E232" i="63"/>
  <c r="D232" i="63"/>
  <c r="C232" i="63"/>
  <c r="B232" i="63"/>
  <c r="L231" i="63"/>
  <c r="K231" i="63"/>
  <c r="J231" i="63"/>
  <c r="I231" i="63"/>
  <c r="H231" i="63"/>
  <c r="G231" i="63"/>
  <c r="F231" i="63"/>
  <c r="E231" i="63"/>
  <c r="D231" i="63"/>
  <c r="C231" i="63"/>
  <c r="B231" i="63"/>
  <c r="L230" i="63"/>
  <c r="K230" i="63"/>
  <c r="J230" i="63"/>
  <c r="I230" i="63"/>
  <c r="H230" i="63"/>
  <c r="G230" i="63"/>
  <c r="F230" i="63"/>
  <c r="E230" i="63"/>
  <c r="D230" i="63"/>
  <c r="C230" i="63"/>
  <c r="B230" i="63"/>
  <c r="L229" i="63"/>
  <c r="K229" i="63"/>
  <c r="J229" i="63"/>
  <c r="I229" i="63"/>
  <c r="H229" i="63"/>
  <c r="G229" i="63"/>
  <c r="F229" i="63"/>
  <c r="E229" i="63"/>
  <c r="D229" i="63"/>
  <c r="C229" i="63"/>
  <c r="B229" i="63"/>
  <c r="L228" i="63"/>
  <c r="K228" i="63"/>
  <c r="J228" i="63"/>
  <c r="I228" i="63"/>
  <c r="H228" i="63"/>
  <c r="G228" i="63"/>
  <c r="F228" i="63"/>
  <c r="E228" i="63"/>
  <c r="D228" i="63"/>
  <c r="C228" i="63"/>
  <c r="B228" i="63"/>
  <c r="L227" i="63"/>
  <c r="K227" i="63"/>
  <c r="J227" i="63"/>
  <c r="I227" i="63"/>
  <c r="H227" i="63"/>
  <c r="G227" i="63"/>
  <c r="F227" i="63"/>
  <c r="E227" i="63"/>
  <c r="D227" i="63"/>
  <c r="C227" i="63"/>
  <c r="B227" i="63"/>
  <c r="L226" i="63"/>
  <c r="K226" i="63"/>
  <c r="J226" i="63"/>
  <c r="I226" i="63"/>
  <c r="H226" i="63"/>
  <c r="G226" i="63"/>
  <c r="F226" i="63"/>
  <c r="E226" i="63"/>
  <c r="D226" i="63"/>
  <c r="C226" i="63"/>
  <c r="B226" i="63"/>
  <c r="L225" i="63"/>
  <c r="K225" i="63"/>
  <c r="J225" i="63"/>
  <c r="I225" i="63"/>
  <c r="H225" i="63"/>
  <c r="G225" i="63"/>
  <c r="F225" i="63"/>
  <c r="E225" i="63"/>
  <c r="D225" i="63"/>
  <c r="C225" i="63"/>
  <c r="B225" i="63"/>
  <c r="L224" i="63"/>
  <c r="K224" i="63"/>
  <c r="J224" i="63"/>
  <c r="I224" i="63"/>
  <c r="H224" i="63"/>
  <c r="G224" i="63"/>
  <c r="F224" i="63"/>
  <c r="E224" i="63"/>
  <c r="D224" i="63"/>
  <c r="C224" i="63"/>
  <c r="B224" i="63"/>
  <c r="L223" i="63"/>
  <c r="K223" i="63"/>
  <c r="J223" i="63"/>
  <c r="I223" i="63"/>
  <c r="H223" i="63"/>
  <c r="G223" i="63"/>
  <c r="F223" i="63"/>
  <c r="E223" i="63"/>
  <c r="D223" i="63"/>
  <c r="C223" i="63"/>
  <c r="B223" i="63"/>
  <c r="L222" i="63"/>
  <c r="K222" i="63"/>
  <c r="J222" i="63"/>
  <c r="I222" i="63"/>
  <c r="H222" i="63"/>
  <c r="G222" i="63"/>
  <c r="F222" i="63"/>
  <c r="E222" i="63"/>
  <c r="D222" i="63"/>
  <c r="C222" i="63"/>
  <c r="B222" i="63"/>
  <c r="L221" i="63"/>
  <c r="K221" i="63"/>
  <c r="J221" i="63"/>
  <c r="I221" i="63"/>
  <c r="H221" i="63"/>
  <c r="G221" i="63"/>
  <c r="F221" i="63"/>
  <c r="E221" i="63"/>
  <c r="D221" i="63"/>
  <c r="C221" i="63"/>
  <c r="B221" i="63"/>
  <c r="L220" i="63"/>
  <c r="K220" i="63"/>
  <c r="J220" i="63"/>
  <c r="I220" i="63"/>
  <c r="H220" i="63"/>
  <c r="G220" i="63"/>
  <c r="F220" i="63"/>
  <c r="E220" i="63"/>
  <c r="D220" i="63"/>
  <c r="C220" i="63"/>
  <c r="B220" i="63"/>
  <c r="L219" i="63"/>
  <c r="K219" i="63"/>
  <c r="J219" i="63"/>
  <c r="I219" i="63"/>
  <c r="H219" i="63"/>
  <c r="G219" i="63"/>
  <c r="F219" i="63"/>
  <c r="E219" i="63"/>
  <c r="D219" i="63"/>
  <c r="C219" i="63"/>
  <c r="B219" i="63"/>
  <c r="L218" i="63"/>
  <c r="K218" i="63"/>
  <c r="J218" i="63"/>
  <c r="I218" i="63"/>
  <c r="H218" i="63"/>
  <c r="G218" i="63"/>
  <c r="F218" i="63"/>
  <c r="E218" i="63"/>
  <c r="D218" i="63"/>
  <c r="C218" i="63"/>
  <c r="B218" i="63"/>
  <c r="L217" i="63"/>
  <c r="K217" i="63"/>
  <c r="J217" i="63"/>
  <c r="I217" i="63"/>
  <c r="H217" i="63"/>
  <c r="G217" i="63"/>
  <c r="F217" i="63"/>
  <c r="E217" i="63"/>
  <c r="D217" i="63"/>
  <c r="C217" i="63"/>
  <c r="B217" i="63"/>
  <c r="L216" i="63"/>
  <c r="K216" i="63"/>
  <c r="J216" i="63"/>
  <c r="I216" i="63"/>
  <c r="H216" i="63"/>
  <c r="G216" i="63"/>
  <c r="F216" i="63"/>
  <c r="E216" i="63"/>
  <c r="D216" i="63"/>
  <c r="C216" i="63"/>
  <c r="B216" i="63"/>
  <c r="L215" i="63"/>
  <c r="K215" i="63"/>
  <c r="J215" i="63"/>
  <c r="I215" i="63"/>
  <c r="H215" i="63"/>
  <c r="G215" i="63"/>
  <c r="F215" i="63"/>
  <c r="E215" i="63"/>
  <c r="D215" i="63"/>
  <c r="C215" i="63"/>
  <c r="B215" i="63"/>
  <c r="L214" i="63"/>
  <c r="K214" i="63"/>
  <c r="J214" i="63"/>
  <c r="I214" i="63"/>
  <c r="H214" i="63"/>
  <c r="G214" i="63"/>
  <c r="F214" i="63"/>
  <c r="E214" i="63"/>
  <c r="D214" i="63"/>
  <c r="C214" i="63"/>
  <c r="B214" i="63"/>
  <c r="L213" i="63"/>
  <c r="K213" i="63"/>
  <c r="J213" i="63"/>
  <c r="I213" i="63"/>
  <c r="H213" i="63"/>
  <c r="G213" i="63"/>
  <c r="F213" i="63"/>
  <c r="E213" i="63"/>
  <c r="D213" i="63"/>
  <c r="C213" i="63"/>
  <c r="B213" i="63"/>
  <c r="L212" i="63"/>
  <c r="K212" i="63"/>
  <c r="J212" i="63"/>
  <c r="I212" i="63"/>
  <c r="H212" i="63"/>
  <c r="G212" i="63"/>
  <c r="F212" i="63"/>
  <c r="E212" i="63"/>
  <c r="D212" i="63"/>
  <c r="C212" i="63"/>
  <c r="B212" i="63"/>
  <c r="L211" i="63"/>
  <c r="K211" i="63"/>
  <c r="J211" i="63"/>
  <c r="I211" i="63"/>
  <c r="H211" i="63"/>
  <c r="G211" i="63"/>
  <c r="F211" i="63"/>
  <c r="E211" i="63"/>
  <c r="D211" i="63"/>
  <c r="C211" i="63"/>
  <c r="B211" i="63"/>
  <c r="L210" i="63"/>
  <c r="K210" i="63"/>
  <c r="J210" i="63"/>
  <c r="I210" i="63"/>
  <c r="H210" i="63"/>
  <c r="G210" i="63"/>
  <c r="F210" i="63"/>
  <c r="E210" i="63"/>
  <c r="D210" i="63"/>
  <c r="C210" i="63"/>
  <c r="B210" i="63"/>
  <c r="L209" i="63"/>
  <c r="K209" i="63"/>
  <c r="J209" i="63"/>
  <c r="I209" i="63"/>
  <c r="H209" i="63"/>
  <c r="G209" i="63"/>
  <c r="F209" i="63"/>
  <c r="E209" i="63"/>
  <c r="D209" i="63"/>
  <c r="C209" i="63"/>
  <c r="B209" i="63"/>
  <c r="L208" i="63"/>
  <c r="K208" i="63"/>
  <c r="J208" i="63"/>
  <c r="I208" i="63"/>
  <c r="H208" i="63"/>
  <c r="G208" i="63"/>
  <c r="F208" i="63"/>
  <c r="E208" i="63"/>
  <c r="D208" i="63"/>
  <c r="C208" i="63"/>
  <c r="B208" i="63"/>
  <c r="L207" i="63"/>
  <c r="K207" i="63"/>
  <c r="J207" i="63"/>
  <c r="I207" i="63"/>
  <c r="H207" i="63"/>
  <c r="G207" i="63"/>
  <c r="F207" i="63"/>
  <c r="E207" i="63"/>
  <c r="D207" i="63"/>
  <c r="C207" i="63"/>
  <c r="B207" i="63"/>
  <c r="L206" i="63"/>
  <c r="K206" i="63"/>
  <c r="J206" i="63"/>
  <c r="I206" i="63"/>
  <c r="H206" i="63"/>
  <c r="G206" i="63"/>
  <c r="F206" i="63"/>
  <c r="E206" i="63"/>
  <c r="D206" i="63"/>
  <c r="C206" i="63"/>
  <c r="B206" i="63"/>
  <c r="L205" i="63"/>
  <c r="K205" i="63"/>
  <c r="J205" i="63"/>
  <c r="I205" i="63"/>
  <c r="H205" i="63"/>
  <c r="G205" i="63"/>
  <c r="F205" i="63"/>
  <c r="E205" i="63"/>
  <c r="D205" i="63"/>
  <c r="C205" i="63"/>
  <c r="B205" i="63"/>
  <c r="L204" i="63"/>
  <c r="K204" i="63"/>
  <c r="J204" i="63"/>
  <c r="I204" i="63"/>
  <c r="H204" i="63"/>
  <c r="G204" i="63"/>
  <c r="F204" i="63"/>
  <c r="E204" i="63"/>
  <c r="D204" i="63"/>
  <c r="C204" i="63"/>
  <c r="B204" i="63"/>
  <c r="L203" i="63"/>
  <c r="K203" i="63"/>
  <c r="J203" i="63"/>
  <c r="I203" i="63"/>
  <c r="H203" i="63"/>
  <c r="G203" i="63"/>
  <c r="F203" i="63"/>
  <c r="E203" i="63"/>
  <c r="D203" i="63"/>
  <c r="C203" i="63"/>
  <c r="B203" i="63"/>
  <c r="L202" i="63"/>
  <c r="K202" i="63"/>
  <c r="J202" i="63"/>
  <c r="I202" i="63"/>
  <c r="H202" i="63"/>
  <c r="G202" i="63"/>
  <c r="F202" i="63"/>
  <c r="E202" i="63"/>
  <c r="D202" i="63"/>
  <c r="C202" i="63"/>
  <c r="B202" i="63"/>
  <c r="L201" i="63"/>
  <c r="K201" i="63"/>
  <c r="J201" i="63"/>
  <c r="I201" i="63"/>
  <c r="H201" i="63"/>
  <c r="G201" i="63"/>
  <c r="F201" i="63"/>
  <c r="E201" i="63"/>
  <c r="D201" i="63"/>
  <c r="C201" i="63"/>
  <c r="B201" i="63"/>
  <c r="L200" i="63"/>
  <c r="K200" i="63"/>
  <c r="J200" i="63"/>
  <c r="I200" i="63"/>
  <c r="H200" i="63"/>
  <c r="G200" i="63"/>
  <c r="F200" i="63"/>
  <c r="E200" i="63"/>
  <c r="D200" i="63"/>
  <c r="C200" i="63"/>
  <c r="B200" i="63"/>
  <c r="L199" i="63"/>
  <c r="K199" i="63"/>
  <c r="J199" i="63"/>
  <c r="I199" i="63"/>
  <c r="H199" i="63"/>
  <c r="G199" i="63"/>
  <c r="F199" i="63"/>
  <c r="E199" i="63"/>
  <c r="D199" i="63"/>
  <c r="C199" i="63"/>
  <c r="B199" i="63"/>
  <c r="L198" i="63"/>
  <c r="K198" i="63"/>
  <c r="J198" i="63"/>
  <c r="I198" i="63"/>
  <c r="H198" i="63"/>
  <c r="G198" i="63"/>
  <c r="F198" i="63"/>
  <c r="E198" i="63"/>
  <c r="D198" i="63"/>
  <c r="C198" i="63"/>
  <c r="B198" i="63"/>
  <c r="L197" i="63"/>
  <c r="K197" i="63"/>
  <c r="J197" i="63"/>
  <c r="I197" i="63"/>
  <c r="H197" i="63"/>
  <c r="G197" i="63"/>
  <c r="F197" i="63"/>
  <c r="E197" i="63"/>
  <c r="D197" i="63"/>
  <c r="C197" i="63"/>
  <c r="B197" i="63"/>
  <c r="L196" i="63"/>
  <c r="K196" i="63"/>
  <c r="J196" i="63"/>
  <c r="I196" i="63"/>
  <c r="H196" i="63"/>
  <c r="G196" i="63"/>
  <c r="F196" i="63"/>
  <c r="E196" i="63"/>
  <c r="D196" i="63"/>
  <c r="C196" i="63"/>
  <c r="B196" i="63"/>
  <c r="L195" i="63"/>
  <c r="K195" i="63"/>
  <c r="J195" i="63"/>
  <c r="I195" i="63"/>
  <c r="H195" i="63"/>
  <c r="G195" i="63"/>
  <c r="F195" i="63"/>
  <c r="E195" i="63"/>
  <c r="D195" i="63"/>
  <c r="C195" i="63"/>
  <c r="B195" i="63"/>
  <c r="L194" i="63"/>
  <c r="K194" i="63"/>
  <c r="J194" i="63"/>
  <c r="I194" i="63"/>
  <c r="H194" i="63"/>
  <c r="G194" i="63"/>
  <c r="F194" i="63"/>
  <c r="E194" i="63"/>
  <c r="D194" i="63"/>
  <c r="C194" i="63"/>
  <c r="B194" i="63"/>
  <c r="L193" i="63"/>
  <c r="K193" i="63"/>
  <c r="J193" i="63"/>
  <c r="I193" i="63"/>
  <c r="H193" i="63"/>
  <c r="G193" i="63"/>
  <c r="F193" i="63"/>
  <c r="E193" i="63"/>
  <c r="D193" i="63"/>
  <c r="C193" i="63"/>
  <c r="B193" i="63"/>
  <c r="L192" i="63"/>
  <c r="K192" i="63"/>
  <c r="J192" i="63"/>
  <c r="I192" i="63"/>
  <c r="H192" i="63"/>
  <c r="G192" i="63"/>
  <c r="F192" i="63"/>
  <c r="E192" i="63"/>
  <c r="D192" i="63"/>
  <c r="C192" i="63"/>
  <c r="B192" i="63"/>
  <c r="L191" i="63"/>
  <c r="K191" i="63"/>
  <c r="J191" i="63"/>
  <c r="I191" i="63"/>
  <c r="H191" i="63"/>
  <c r="G191" i="63"/>
  <c r="F191" i="63"/>
  <c r="E191" i="63"/>
  <c r="D191" i="63"/>
  <c r="C191" i="63"/>
  <c r="B191" i="63"/>
  <c r="L190" i="63"/>
  <c r="K190" i="63"/>
  <c r="J190" i="63"/>
  <c r="I190" i="63"/>
  <c r="H190" i="63"/>
  <c r="G190" i="63"/>
  <c r="F190" i="63"/>
  <c r="E190" i="63"/>
  <c r="D190" i="63"/>
  <c r="C190" i="63"/>
  <c r="B190" i="63"/>
  <c r="L189" i="63"/>
  <c r="K189" i="63"/>
  <c r="J189" i="63"/>
  <c r="I189" i="63"/>
  <c r="H189" i="63"/>
  <c r="G189" i="63"/>
  <c r="F189" i="63"/>
  <c r="E189" i="63"/>
  <c r="D189" i="63"/>
  <c r="C189" i="63"/>
  <c r="B189" i="63"/>
  <c r="L188" i="63"/>
  <c r="K188" i="63"/>
  <c r="J188" i="63"/>
  <c r="I188" i="63"/>
  <c r="H188" i="63"/>
  <c r="G188" i="63"/>
  <c r="F188" i="63"/>
  <c r="E188" i="63"/>
  <c r="D188" i="63"/>
  <c r="C188" i="63"/>
  <c r="B188" i="63"/>
  <c r="L187" i="63"/>
  <c r="K187" i="63"/>
  <c r="J187" i="63"/>
  <c r="I187" i="63"/>
  <c r="H187" i="63"/>
  <c r="G187" i="63"/>
  <c r="F187" i="63"/>
  <c r="E187" i="63"/>
  <c r="D187" i="63"/>
  <c r="C187" i="63"/>
  <c r="B187" i="63"/>
  <c r="L186" i="63"/>
  <c r="K186" i="63"/>
  <c r="J186" i="63"/>
  <c r="I186" i="63"/>
  <c r="H186" i="63"/>
  <c r="G186" i="63"/>
  <c r="F186" i="63"/>
  <c r="E186" i="63"/>
  <c r="D186" i="63"/>
  <c r="C186" i="63"/>
  <c r="B186" i="63"/>
  <c r="L185" i="63"/>
  <c r="K185" i="63"/>
  <c r="J185" i="63"/>
  <c r="I185" i="63"/>
  <c r="H185" i="63"/>
  <c r="G185" i="63"/>
  <c r="F185" i="63"/>
  <c r="E185" i="63"/>
  <c r="D185" i="63"/>
  <c r="C185" i="63"/>
  <c r="B185" i="63"/>
  <c r="L184" i="63"/>
  <c r="K184" i="63"/>
  <c r="J184" i="63"/>
  <c r="I184" i="63"/>
  <c r="H184" i="63"/>
  <c r="G184" i="63"/>
  <c r="F184" i="63"/>
  <c r="E184" i="63"/>
  <c r="D184" i="63"/>
  <c r="C184" i="63"/>
  <c r="B184" i="63"/>
  <c r="L183" i="63"/>
  <c r="K183" i="63"/>
  <c r="J183" i="63"/>
  <c r="I183" i="63"/>
  <c r="H183" i="63"/>
  <c r="G183" i="63"/>
  <c r="F183" i="63"/>
  <c r="E183" i="63"/>
  <c r="D183" i="63"/>
  <c r="C183" i="63"/>
  <c r="B183" i="63"/>
  <c r="L182" i="63"/>
  <c r="K182" i="63"/>
  <c r="J182" i="63"/>
  <c r="I182" i="63"/>
  <c r="H182" i="63"/>
  <c r="G182" i="63"/>
  <c r="F182" i="63"/>
  <c r="E182" i="63"/>
  <c r="D182" i="63"/>
  <c r="C182" i="63"/>
  <c r="B182" i="63"/>
  <c r="L181" i="63"/>
  <c r="K181" i="63"/>
  <c r="J181" i="63"/>
  <c r="I181" i="63"/>
  <c r="H181" i="63"/>
  <c r="G181" i="63"/>
  <c r="F181" i="63"/>
  <c r="E181" i="63"/>
  <c r="D181" i="63"/>
  <c r="C181" i="63"/>
  <c r="B181" i="63"/>
  <c r="L180" i="63"/>
  <c r="K180" i="63"/>
  <c r="J180" i="63"/>
  <c r="I180" i="63"/>
  <c r="H180" i="63"/>
  <c r="G180" i="63"/>
  <c r="F180" i="63"/>
  <c r="E180" i="63"/>
  <c r="D180" i="63"/>
  <c r="C180" i="63"/>
  <c r="B180" i="63"/>
  <c r="L179" i="63"/>
  <c r="K179" i="63"/>
  <c r="J179" i="63"/>
  <c r="I179" i="63"/>
  <c r="H179" i="63"/>
  <c r="G179" i="63"/>
  <c r="F179" i="63"/>
  <c r="E179" i="63"/>
  <c r="D179" i="63"/>
  <c r="C179" i="63"/>
  <c r="B179" i="63"/>
  <c r="L178" i="63"/>
  <c r="K178" i="63"/>
  <c r="J178" i="63"/>
  <c r="I178" i="63"/>
  <c r="H178" i="63"/>
  <c r="G178" i="63"/>
  <c r="F178" i="63"/>
  <c r="E178" i="63"/>
  <c r="D178" i="63"/>
  <c r="C178" i="63"/>
  <c r="B178" i="63"/>
  <c r="L177" i="63"/>
  <c r="K177" i="63"/>
  <c r="J177" i="63"/>
  <c r="I177" i="63"/>
  <c r="H177" i="63"/>
  <c r="G177" i="63"/>
  <c r="F177" i="63"/>
  <c r="E177" i="63"/>
  <c r="D177" i="63"/>
  <c r="C177" i="63"/>
  <c r="B177" i="63"/>
  <c r="L176" i="63"/>
  <c r="K176" i="63"/>
  <c r="J176" i="63"/>
  <c r="I176" i="63"/>
  <c r="H176" i="63"/>
  <c r="G176" i="63"/>
  <c r="F176" i="63"/>
  <c r="E176" i="63"/>
  <c r="D176" i="63"/>
  <c r="C176" i="63"/>
  <c r="B176" i="63"/>
  <c r="L175" i="63"/>
  <c r="K175" i="63"/>
  <c r="J175" i="63"/>
  <c r="I175" i="63"/>
  <c r="H175" i="63"/>
  <c r="G175" i="63"/>
  <c r="F175" i="63"/>
  <c r="E175" i="63"/>
  <c r="D175" i="63"/>
  <c r="C175" i="63"/>
  <c r="B175" i="63"/>
  <c r="L174" i="63"/>
  <c r="K174" i="63"/>
  <c r="J174" i="63"/>
  <c r="I174" i="63"/>
  <c r="H174" i="63"/>
  <c r="G174" i="63"/>
  <c r="F174" i="63"/>
  <c r="E174" i="63"/>
  <c r="D174" i="63"/>
  <c r="C174" i="63"/>
  <c r="B174" i="63"/>
  <c r="L173" i="63"/>
  <c r="K173" i="63"/>
  <c r="J173" i="63"/>
  <c r="I173" i="63"/>
  <c r="H173" i="63"/>
  <c r="G173" i="63"/>
  <c r="F173" i="63"/>
  <c r="E173" i="63"/>
  <c r="D173" i="63"/>
  <c r="C173" i="63"/>
  <c r="B173" i="63"/>
  <c r="L172" i="63"/>
  <c r="K172" i="63"/>
  <c r="J172" i="63"/>
  <c r="I172" i="63"/>
  <c r="H172" i="63"/>
  <c r="G172" i="63"/>
  <c r="F172" i="63"/>
  <c r="E172" i="63"/>
  <c r="D172" i="63"/>
  <c r="C172" i="63"/>
  <c r="B172" i="63"/>
  <c r="L171" i="63"/>
  <c r="K171" i="63"/>
  <c r="J171" i="63"/>
  <c r="I171" i="63"/>
  <c r="H171" i="63"/>
  <c r="G171" i="63"/>
  <c r="F171" i="63"/>
  <c r="E171" i="63"/>
  <c r="D171" i="63"/>
  <c r="C171" i="63"/>
  <c r="B171" i="63"/>
  <c r="L170" i="63"/>
  <c r="K170" i="63"/>
  <c r="J170" i="63"/>
  <c r="I170" i="63"/>
  <c r="H170" i="63"/>
  <c r="G170" i="63"/>
  <c r="F170" i="63"/>
  <c r="E170" i="63"/>
  <c r="D170" i="63"/>
  <c r="C170" i="63"/>
  <c r="B170" i="63"/>
  <c r="L169" i="63"/>
  <c r="K169" i="63"/>
  <c r="J169" i="63"/>
  <c r="I169" i="63"/>
  <c r="H169" i="63"/>
  <c r="G169" i="63"/>
  <c r="F169" i="63"/>
  <c r="E169" i="63"/>
  <c r="D169" i="63"/>
  <c r="C169" i="63"/>
  <c r="B169" i="63"/>
  <c r="L168" i="63"/>
  <c r="K168" i="63"/>
  <c r="J168" i="63"/>
  <c r="I168" i="63"/>
  <c r="H168" i="63"/>
  <c r="G168" i="63"/>
  <c r="F168" i="63"/>
  <c r="E168" i="63"/>
  <c r="D168" i="63"/>
  <c r="C168" i="63"/>
  <c r="B168" i="63"/>
  <c r="L167" i="63"/>
  <c r="K167" i="63"/>
  <c r="J167" i="63"/>
  <c r="I167" i="63"/>
  <c r="H167" i="63"/>
  <c r="G167" i="63"/>
  <c r="F167" i="63"/>
  <c r="E167" i="63"/>
  <c r="D167" i="63"/>
  <c r="C167" i="63"/>
  <c r="B167" i="63"/>
  <c r="L166" i="63"/>
  <c r="K166" i="63"/>
  <c r="J166" i="63"/>
  <c r="I166" i="63"/>
  <c r="H166" i="63"/>
  <c r="G166" i="63"/>
  <c r="F166" i="63"/>
  <c r="E166" i="63"/>
  <c r="D166" i="63"/>
  <c r="C166" i="63"/>
  <c r="B166" i="63"/>
  <c r="L165" i="63"/>
  <c r="K165" i="63"/>
  <c r="J165" i="63"/>
  <c r="I165" i="63"/>
  <c r="H165" i="63"/>
  <c r="G165" i="63"/>
  <c r="F165" i="63"/>
  <c r="E165" i="63"/>
  <c r="D165" i="63"/>
  <c r="C165" i="63"/>
  <c r="B165" i="63"/>
  <c r="L164" i="63"/>
  <c r="K164" i="63"/>
  <c r="J164" i="63"/>
  <c r="I164" i="63"/>
  <c r="H164" i="63"/>
  <c r="G164" i="63"/>
  <c r="F164" i="63"/>
  <c r="E164" i="63"/>
  <c r="D164" i="63"/>
  <c r="C164" i="63"/>
  <c r="B164" i="63"/>
  <c r="L163" i="63"/>
  <c r="K163" i="63"/>
  <c r="J163" i="63"/>
  <c r="I163" i="63"/>
  <c r="H163" i="63"/>
  <c r="G163" i="63"/>
  <c r="F163" i="63"/>
  <c r="E163" i="63"/>
  <c r="D163" i="63"/>
  <c r="C163" i="63"/>
  <c r="B163" i="63"/>
  <c r="L162" i="63"/>
  <c r="K162" i="63"/>
  <c r="J162" i="63"/>
  <c r="I162" i="63"/>
  <c r="H162" i="63"/>
  <c r="G162" i="63"/>
  <c r="F162" i="63"/>
  <c r="E162" i="63"/>
  <c r="D162" i="63"/>
  <c r="C162" i="63"/>
  <c r="B162" i="63"/>
  <c r="L161" i="63"/>
  <c r="K161" i="63"/>
  <c r="J161" i="63"/>
  <c r="I161" i="63"/>
  <c r="H161" i="63"/>
  <c r="G161" i="63"/>
  <c r="F161" i="63"/>
  <c r="E161" i="63"/>
  <c r="D161" i="63"/>
  <c r="C161" i="63"/>
  <c r="B161" i="63"/>
  <c r="L160" i="63"/>
  <c r="K160" i="63"/>
  <c r="J160" i="63"/>
  <c r="I160" i="63"/>
  <c r="H160" i="63"/>
  <c r="G160" i="63"/>
  <c r="F160" i="63"/>
  <c r="E160" i="63"/>
  <c r="D160" i="63"/>
  <c r="C160" i="63"/>
  <c r="B160" i="63"/>
  <c r="L159" i="63"/>
  <c r="K159" i="63"/>
  <c r="J159" i="63"/>
  <c r="I159" i="63"/>
  <c r="H159" i="63"/>
  <c r="G159" i="63"/>
  <c r="F159" i="63"/>
  <c r="E159" i="63"/>
  <c r="D159" i="63"/>
  <c r="C159" i="63"/>
  <c r="B159" i="63"/>
  <c r="L158" i="63"/>
  <c r="K158" i="63"/>
  <c r="J158" i="63"/>
  <c r="I158" i="63"/>
  <c r="H158" i="63"/>
  <c r="G158" i="63"/>
  <c r="F158" i="63"/>
  <c r="E158" i="63"/>
  <c r="D158" i="63"/>
  <c r="C158" i="63"/>
  <c r="B158" i="63"/>
  <c r="L157" i="63"/>
  <c r="K157" i="63"/>
  <c r="J157" i="63"/>
  <c r="I157" i="63"/>
  <c r="H157" i="63"/>
  <c r="G157" i="63"/>
  <c r="F157" i="63"/>
  <c r="E157" i="63"/>
  <c r="D157" i="63"/>
  <c r="C157" i="63"/>
  <c r="B157" i="63"/>
  <c r="L156" i="63"/>
  <c r="K156" i="63"/>
  <c r="J156" i="63"/>
  <c r="I156" i="63"/>
  <c r="H156" i="63"/>
  <c r="G156" i="63"/>
  <c r="F156" i="63"/>
  <c r="E156" i="63"/>
  <c r="D156" i="63"/>
  <c r="C156" i="63"/>
  <c r="B156" i="63"/>
  <c r="L155" i="63"/>
  <c r="K155" i="63"/>
  <c r="J155" i="63"/>
  <c r="I155" i="63"/>
  <c r="H155" i="63"/>
  <c r="G155" i="63"/>
  <c r="F155" i="63"/>
  <c r="E155" i="63"/>
  <c r="D155" i="63"/>
  <c r="C155" i="63"/>
  <c r="B155" i="63"/>
  <c r="L154" i="63"/>
  <c r="K154" i="63"/>
  <c r="J154" i="63"/>
  <c r="I154" i="63"/>
  <c r="H154" i="63"/>
  <c r="G154" i="63"/>
  <c r="F154" i="63"/>
  <c r="E154" i="63"/>
  <c r="D154" i="63"/>
  <c r="C154" i="63"/>
  <c r="B154" i="63"/>
  <c r="L153" i="63"/>
  <c r="K153" i="63"/>
  <c r="J153" i="63"/>
  <c r="I153" i="63"/>
  <c r="H153" i="63"/>
  <c r="G153" i="63"/>
  <c r="F153" i="63"/>
  <c r="E153" i="63"/>
  <c r="D153" i="63"/>
  <c r="C153" i="63"/>
  <c r="B153" i="63"/>
  <c r="L152" i="63"/>
  <c r="K152" i="63"/>
  <c r="J152" i="63"/>
  <c r="I152" i="63"/>
  <c r="H152" i="63"/>
  <c r="G152" i="63"/>
  <c r="F152" i="63"/>
  <c r="E152" i="63"/>
  <c r="D152" i="63"/>
  <c r="C152" i="63"/>
  <c r="B152" i="63"/>
  <c r="L151" i="63"/>
  <c r="K151" i="63"/>
  <c r="J151" i="63"/>
  <c r="I151" i="63"/>
  <c r="H151" i="63"/>
  <c r="G151" i="63"/>
  <c r="F151" i="63"/>
  <c r="E151" i="63"/>
  <c r="D151" i="63"/>
  <c r="C151" i="63"/>
  <c r="B151" i="63"/>
  <c r="L150" i="63"/>
  <c r="K150" i="63"/>
  <c r="J150" i="63"/>
  <c r="I150" i="63"/>
  <c r="H150" i="63"/>
  <c r="G150" i="63"/>
  <c r="F150" i="63"/>
  <c r="E150" i="63"/>
  <c r="D150" i="63"/>
  <c r="C150" i="63"/>
  <c r="B150" i="63"/>
  <c r="L149" i="63"/>
  <c r="K149" i="63"/>
  <c r="J149" i="63"/>
  <c r="I149" i="63"/>
  <c r="H149" i="63"/>
  <c r="G149" i="63"/>
  <c r="F149" i="63"/>
  <c r="E149" i="63"/>
  <c r="D149" i="63"/>
  <c r="C149" i="63"/>
  <c r="B149" i="63"/>
  <c r="K148" i="63"/>
  <c r="J148" i="63"/>
  <c r="I148" i="63"/>
  <c r="H148" i="63"/>
  <c r="G148" i="63"/>
  <c r="E148" i="63"/>
  <c r="D148" i="63"/>
  <c r="C148" i="63"/>
  <c r="B148" i="63"/>
  <c r="K147" i="63"/>
  <c r="J147" i="63"/>
  <c r="I147" i="63"/>
  <c r="H147" i="63"/>
  <c r="G147" i="63"/>
  <c r="E147" i="63"/>
  <c r="D147" i="63"/>
  <c r="C147" i="63"/>
  <c r="B147" i="63"/>
  <c r="K146" i="63"/>
  <c r="J146" i="63"/>
  <c r="I146" i="63"/>
  <c r="H146" i="63"/>
  <c r="G146" i="63"/>
  <c r="E146" i="63"/>
  <c r="D146" i="63"/>
  <c r="C146" i="63"/>
  <c r="B146" i="63"/>
  <c r="J145" i="63"/>
  <c r="I145" i="63"/>
  <c r="H145" i="63"/>
  <c r="G145" i="63"/>
  <c r="E145" i="63"/>
  <c r="D145" i="63"/>
  <c r="C145" i="63"/>
  <c r="B145" i="63"/>
  <c r="J144" i="63"/>
  <c r="I144" i="63"/>
  <c r="H144" i="63"/>
  <c r="G144" i="63"/>
  <c r="E144" i="63"/>
  <c r="D144" i="63"/>
  <c r="C144" i="63"/>
  <c r="B144" i="63"/>
  <c r="J143" i="63"/>
  <c r="I143" i="63"/>
  <c r="H143" i="63"/>
  <c r="G143" i="63"/>
  <c r="E143" i="63"/>
  <c r="D143" i="63"/>
  <c r="C143" i="63"/>
  <c r="B143" i="63"/>
  <c r="J142" i="63"/>
  <c r="I142" i="63"/>
  <c r="H142" i="63"/>
  <c r="G142" i="63"/>
  <c r="E142" i="63"/>
  <c r="D142" i="63"/>
  <c r="C142" i="63"/>
  <c r="B142" i="63"/>
  <c r="J141" i="63"/>
  <c r="I141" i="63"/>
  <c r="H141" i="63"/>
  <c r="G141" i="63"/>
  <c r="E141" i="63"/>
  <c r="D141" i="63"/>
  <c r="C141" i="63"/>
  <c r="B141" i="63"/>
  <c r="J140" i="63"/>
  <c r="I140" i="63"/>
  <c r="H140" i="63"/>
  <c r="G140" i="63"/>
  <c r="E140" i="63"/>
  <c r="D140" i="63"/>
  <c r="C140" i="63"/>
  <c r="B140" i="63"/>
  <c r="J139" i="63"/>
  <c r="I139" i="63"/>
  <c r="H139" i="63"/>
  <c r="G139" i="63"/>
  <c r="E139" i="63"/>
  <c r="D139" i="63"/>
  <c r="C139" i="63"/>
  <c r="B139" i="63"/>
  <c r="J138" i="63"/>
  <c r="I138" i="63"/>
  <c r="H138" i="63"/>
  <c r="G138" i="63"/>
  <c r="E138" i="63"/>
  <c r="D138" i="63"/>
  <c r="C138" i="63"/>
  <c r="B138" i="63"/>
  <c r="J137" i="63"/>
  <c r="I137" i="63"/>
  <c r="H137" i="63"/>
  <c r="G137" i="63"/>
  <c r="E137" i="63"/>
  <c r="D137" i="63"/>
  <c r="C137" i="63"/>
  <c r="B137" i="63"/>
  <c r="J136" i="63"/>
  <c r="I136" i="63"/>
  <c r="H136" i="63"/>
  <c r="G136" i="63"/>
  <c r="E136" i="63"/>
  <c r="D136" i="63"/>
  <c r="C136" i="63"/>
  <c r="B136" i="63"/>
  <c r="J135" i="63"/>
  <c r="I135" i="63"/>
  <c r="H135" i="63"/>
  <c r="G135" i="63"/>
  <c r="E135" i="63"/>
  <c r="D135" i="63"/>
  <c r="C135" i="63"/>
  <c r="B135" i="63"/>
  <c r="J134" i="63"/>
  <c r="I134" i="63"/>
  <c r="H134" i="63"/>
  <c r="G134" i="63"/>
  <c r="E134" i="63"/>
  <c r="D134" i="63"/>
  <c r="C134" i="63"/>
  <c r="B134" i="63"/>
  <c r="J133" i="63"/>
  <c r="I133" i="63"/>
  <c r="H133" i="63"/>
  <c r="G133" i="63"/>
  <c r="E133" i="63"/>
  <c r="D133" i="63"/>
  <c r="C133" i="63"/>
  <c r="B133" i="63"/>
  <c r="J132" i="63"/>
  <c r="I132" i="63"/>
  <c r="H132" i="63"/>
  <c r="G132" i="63"/>
  <c r="E132" i="63"/>
  <c r="D132" i="63"/>
  <c r="C132" i="63"/>
  <c r="B132" i="63"/>
  <c r="J131" i="63"/>
  <c r="I131" i="63"/>
  <c r="H131" i="63"/>
  <c r="G131" i="63"/>
  <c r="E131" i="63"/>
  <c r="D131" i="63"/>
  <c r="C131" i="63"/>
  <c r="B131" i="63"/>
  <c r="J130" i="63"/>
  <c r="I130" i="63"/>
  <c r="H130" i="63"/>
  <c r="G130" i="63"/>
  <c r="E130" i="63"/>
  <c r="D130" i="63"/>
  <c r="C130" i="63"/>
  <c r="B130" i="63"/>
  <c r="J129" i="63"/>
  <c r="I129" i="63"/>
  <c r="H129" i="63"/>
  <c r="G129" i="63"/>
  <c r="E129" i="63"/>
  <c r="D129" i="63"/>
  <c r="C129" i="63"/>
  <c r="B129" i="63"/>
  <c r="J128" i="63"/>
  <c r="I128" i="63"/>
  <c r="H128" i="63"/>
  <c r="G128" i="63"/>
  <c r="E128" i="63"/>
  <c r="D128" i="63"/>
  <c r="C128" i="63"/>
  <c r="B128" i="63"/>
  <c r="J127" i="63"/>
  <c r="I127" i="63"/>
  <c r="H127" i="63"/>
  <c r="G127" i="63"/>
  <c r="E127" i="63"/>
  <c r="D127" i="63"/>
  <c r="C127" i="63"/>
  <c r="B127" i="63"/>
  <c r="J126" i="63"/>
  <c r="I126" i="63"/>
  <c r="H126" i="63"/>
  <c r="G126" i="63"/>
  <c r="E126" i="63"/>
  <c r="D126" i="63"/>
  <c r="C126" i="63"/>
  <c r="B126" i="63"/>
  <c r="J125" i="63"/>
  <c r="I125" i="63"/>
  <c r="H125" i="63"/>
  <c r="G125" i="63"/>
  <c r="E125" i="63"/>
  <c r="D125" i="63"/>
  <c r="C125" i="63"/>
  <c r="B125" i="63"/>
  <c r="J124" i="63"/>
  <c r="I124" i="63"/>
  <c r="H124" i="63"/>
  <c r="G124" i="63"/>
  <c r="E124" i="63"/>
  <c r="D124" i="63"/>
  <c r="C124" i="63"/>
  <c r="B124" i="63"/>
  <c r="L123" i="63"/>
  <c r="K123" i="63"/>
  <c r="J123" i="63"/>
  <c r="I123" i="63"/>
  <c r="H123" i="63"/>
  <c r="G123" i="63"/>
  <c r="F123" i="63"/>
  <c r="E123" i="63"/>
  <c r="D123" i="63"/>
  <c r="C123" i="63"/>
  <c r="B123" i="63"/>
  <c r="L122" i="63"/>
  <c r="K122" i="63"/>
  <c r="J122" i="63"/>
  <c r="I122" i="63"/>
  <c r="H122" i="63"/>
  <c r="G122" i="63"/>
  <c r="F122" i="63"/>
  <c r="E122" i="63"/>
  <c r="D122" i="63"/>
  <c r="C122" i="63"/>
  <c r="B122" i="63"/>
  <c r="L121" i="63"/>
  <c r="K121" i="63"/>
  <c r="J121" i="63"/>
  <c r="I121" i="63"/>
  <c r="H121" i="63"/>
  <c r="G121" i="63"/>
  <c r="F121" i="63"/>
  <c r="E121" i="63"/>
  <c r="D121" i="63"/>
  <c r="C121" i="63"/>
  <c r="B121" i="63"/>
  <c r="L120" i="63"/>
  <c r="K120" i="63"/>
  <c r="J120" i="63"/>
  <c r="I120" i="63"/>
  <c r="H120" i="63"/>
  <c r="G120" i="63"/>
  <c r="F120" i="63"/>
  <c r="E120" i="63"/>
  <c r="D120" i="63"/>
  <c r="C120" i="63"/>
  <c r="B120" i="63"/>
  <c r="L119" i="63"/>
  <c r="K119" i="63"/>
  <c r="J119" i="63"/>
  <c r="I119" i="63"/>
  <c r="H119" i="63"/>
  <c r="G119" i="63"/>
  <c r="F119" i="63"/>
  <c r="E119" i="63"/>
  <c r="D119" i="63"/>
  <c r="C119" i="63"/>
  <c r="B119" i="63"/>
  <c r="L118" i="63"/>
  <c r="K118" i="63"/>
  <c r="J118" i="63"/>
  <c r="I118" i="63"/>
  <c r="H118" i="63"/>
  <c r="G118" i="63"/>
  <c r="F118" i="63"/>
  <c r="E118" i="63"/>
  <c r="D118" i="63"/>
  <c r="C118" i="63"/>
  <c r="B118" i="63"/>
  <c r="L117" i="63"/>
  <c r="K117" i="63"/>
  <c r="J117" i="63"/>
  <c r="I117" i="63"/>
  <c r="H117" i="63"/>
  <c r="G117" i="63"/>
  <c r="F117" i="63"/>
  <c r="E117" i="63"/>
  <c r="D117" i="63"/>
  <c r="C117" i="63"/>
  <c r="B117" i="63"/>
  <c r="L116" i="63"/>
  <c r="K116" i="63"/>
  <c r="J116" i="63"/>
  <c r="I116" i="63"/>
  <c r="H116" i="63"/>
  <c r="G116" i="63"/>
  <c r="F116" i="63"/>
  <c r="E116" i="63"/>
  <c r="D116" i="63"/>
  <c r="C116" i="63"/>
  <c r="B116" i="63"/>
  <c r="L115" i="63"/>
  <c r="K115" i="63"/>
  <c r="J115" i="63"/>
  <c r="I115" i="63"/>
  <c r="H115" i="63"/>
  <c r="G115" i="63"/>
  <c r="F115" i="63"/>
  <c r="E115" i="63"/>
  <c r="D115" i="63"/>
  <c r="C115" i="63"/>
  <c r="B115" i="63"/>
  <c r="L114" i="63"/>
  <c r="K114" i="63"/>
  <c r="J114" i="63"/>
  <c r="I114" i="63"/>
  <c r="H114" i="63"/>
  <c r="G114" i="63"/>
  <c r="F114" i="63"/>
  <c r="E114" i="63"/>
  <c r="D114" i="63"/>
  <c r="C114" i="63"/>
  <c r="B114" i="63"/>
  <c r="L113" i="63"/>
  <c r="K113" i="63"/>
  <c r="J113" i="63"/>
  <c r="I113" i="63"/>
  <c r="H113" i="63"/>
  <c r="G113" i="63"/>
  <c r="F113" i="63"/>
  <c r="E113" i="63"/>
  <c r="D113" i="63"/>
  <c r="C113" i="63"/>
  <c r="B113" i="63"/>
  <c r="L112" i="63"/>
  <c r="K112" i="63"/>
  <c r="J112" i="63"/>
  <c r="I112" i="63"/>
  <c r="H112" i="63"/>
  <c r="G112" i="63"/>
  <c r="F112" i="63"/>
  <c r="E112" i="63"/>
  <c r="D112" i="63"/>
  <c r="C112" i="63"/>
  <c r="B112" i="63"/>
  <c r="L111" i="63"/>
  <c r="K111" i="63"/>
  <c r="J111" i="63"/>
  <c r="I111" i="63"/>
  <c r="H111" i="63"/>
  <c r="G111" i="63"/>
  <c r="F111" i="63"/>
  <c r="E111" i="63"/>
  <c r="D111" i="63"/>
  <c r="C111" i="63"/>
  <c r="B111" i="63"/>
  <c r="L110" i="63"/>
  <c r="K110" i="63"/>
  <c r="J110" i="63"/>
  <c r="I110" i="63"/>
  <c r="H110" i="63"/>
  <c r="G110" i="63"/>
  <c r="F110" i="63"/>
  <c r="E110" i="63"/>
  <c r="D110" i="63"/>
  <c r="C110" i="63"/>
  <c r="B110" i="63"/>
  <c r="L109" i="63"/>
  <c r="K109" i="63"/>
  <c r="J109" i="63"/>
  <c r="I109" i="63"/>
  <c r="H109" i="63"/>
  <c r="G109" i="63"/>
  <c r="F109" i="63"/>
  <c r="E109" i="63"/>
  <c r="D109" i="63"/>
  <c r="C109" i="63"/>
  <c r="B109" i="63"/>
  <c r="L108" i="63"/>
  <c r="K108" i="63"/>
  <c r="J108" i="63"/>
  <c r="I108" i="63"/>
  <c r="H108" i="63"/>
  <c r="G108" i="63"/>
  <c r="F108" i="63"/>
  <c r="E108" i="63"/>
  <c r="D108" i="63"/>
  <c r="C108" i="63"/>
  <c r="B108" i="63"/>
  <c r="L107" i="63"/>
  <c r="K107" i="63"/>
  <c r="J107" i="63"/>
  <c r="I107" i="63"/>
  <c r="H107" i="63"/>
  <c r="G107" i="63"/>
  <c r="F107" i="63"/>
  <c r="E107" i="63"/>
  <c r="D107" i="63"/>
  <c r="C107" i="63"/>
  <c r="B107" i="63"/>
  <c r="L106" i="63"/>
  <c r="K106" i="63"/>
  <c r="J106" i="63"/>
  <c r="I106" i="63"/>
  <c r="H106" i="63"/>
  <c r="G106" i="63"/>
  <c r="F106" i="63"/>
  <c r="E106" i="63"/>
  <c r="D106" i="63"/>
  <c r="C106" i="63"/>
  <c r="B106" i="63"/>
  <c r="L105" i="63"/>
  <c r="K105" i="63"/>
  <c r="J105" i="63"/>
  <c r="I105" i="63"/>
  <c r="H105" i="63"/>
  <c r="G105" i="63"/>
  <c r="F105" i="63"/>
  <c r="E105" i="63"/>
  <c r="D105" i="63"/>
  <c r="C105" i="63"/>
  <c r="B105" i="63"/>
  <c r="L104" i="63"/>
  <c r="K104" i="63"/>
  <c r="J104" i="63"/>
  <c r="I104" i="63"/>
  <c r="H104" i="63"/>
  <c r="G104" i="63"/>
  <c r="F104" i="63"/>
  <c r="E104" i="63"/>
  <c r="D104" i="63"/>
  <c r="C104" i="63"/>
  <c r="B104" i="63"/>
  <c r="L103" i="63"/>
  <c r="K103" i="63"/>
  <c r="J103" i="63"/>
  <c r="I103" i="63"/>
  <c r="H103" i="63"/>
  <c r="G103" i="63"/>
  <c r="F103" i="63"/>
  <c r="E103" i="63"/>
  <c r="D103" i="63"/>
  <c r="C103" i="63"/>
  <c r="B103" i="63"/>
  <c r="L102" i="63"/>
  <c r="K102" i="63"/>
  <c r="J102" i="63"/>
  <c r="I102" i="63"/>
  <c r="H102" i="63"/>
  <c r="G102" i="63"/>
  <c r="F102" i="63"/>
  <c r="E102" i="63"/>
  <c r="D102" i="63"/>
  <c r="C102" i="63"/>
  <c r="B102" i="63"/>
  <c r="L101" i="63"/>
  <c r="K101" i="63"/>
  <c r="J101" i="63"/>
  <c r="I101" i="63"/>
  <c r="H101" i="63"/>
  <c r="G101" i="63"/>
  <c r="F101" i="63"/>
  <c r="E101" i="63"/>
  <c r="D101" i="63"/>
  <c r="C101" i="63"/>
  <c r="B101" i="63"/>
  <c r="L100" i="63"/>
  <c r="K100" i="63"/>
  <c r="J100" i="63"/>
  <c r="I100" i="63"/>
  <c r="H100" i="63"/>
  <c r="G100" i="63"/>
  <c r="F100" i="63"/>
  <c r="E100" i="63"/>
  <c r="D100" i="63"/>
  <c r="C100" i="63"/>
  <c r="B100" i="63"/>
  <c r="L99" i="63"/>
  <c r="K99" i="63"/>
  <c r="J99" i="63"/>
  <c r="I99" i="63"/>
  <c r="H99" i="63"/>
  <c r="G99" i="63"/>
  <c r="F99" i="63"/>
  <c r="E99" i="63"/>
  <c r="D99" i="63"/>
  <c r="C99" i="63"/>
  <c r="B99" i="63"/>
  <c r="K98" i="63"/>
  <c r="J98" i="63"/>
  <c r="I98" i="63"/>
  <c r="H98" i="63"/>
  <c r="G98" i="63"/>
  <c r="F98" i="63"/>
  <c r="E98" i="63"/>
  <c r="D98" i="63"/>
  <c r="C98" i="63"/>
  <c r="B98" i="63"/>
  <c r="L97" i="63"/>
  <c r="K97" i="63"/>
  <c r="J97" i="63"/>
  <c r="I97" i="63"/>
  <c r="H97" i="63"/>
  <c r="G97" i="63"/>
  <c r="F97" i="63"/>
  <c r="E97" i="63"/>
  <c r="D97" i="63"/>
  <c r="C97" i="63"/>
  <c r="B97" i="63"/>
  <c r="L96" i="63"/>
  <c r="K96" i="63"/>
  <c r="J96" i="63"/>
  <c r="I96" i="63"/>
  <c r="H96" i="63"/>
  <c r="G96" i="63"/>
  <c r="F96" i="63"/>
  <c r="E96" i="63"/>
  <c r="D96" i="63"/>
  <c r="C96" i="63"/>
  <c r="B96" i="63"/>
  <c r="L95" i="63"/>
  <c r="K95" i="63"/>
  <c r="J95" i="63"/>
  <c r="I95" i="63"/>
  <c r="H95" i="63"/>
  <c r="G95" i="63"/>
  <c r="F95" i="63"/>
  <c r="E95" i="63"/>
  <c r="D95" i="63"/>
  <c r="C95" i="63"/>
  <c r="B95" i="63"/>
  <c r="L94" i="63"/>
  <c r="K94" i="63"/>
  <c r="J94" i="63"/>
  <c r="I94" i="63"/>
  <c r="H94" i="63"/>
  <c r="G94" i="63"/>
  <c r="F94" i="63"/>
  <c r="E94" i="63"/>
  <c r="D94" i="63"/>
  <c r="C94" i="63"/>
  <c r="B94" i="63"/>
  <c r="L93" i="63"/>
  <c r="K93" i="63"/>
  <c r="J93" i="63"/>
  <c r="I93" i="63"/>
  <c r="H93" i="63"/>
  <c r="G93" i="63"/>
  <c r="F93" i="63"/>
  <c r="E93" i="63"/>
  <c r="D93" i="63"/>
  <c r="C93" i="63"/>
  <c r="B93" i="63"/>
  <c r="L92" i="63"/>
  <c r="K92" i="63"/>
  <c r="J92" i="63"/>
  <c r="I92" i="63"/>
  <c r="H92" i="63"/>
  <c r="G92" i="63"/>
  <c r="F92" i="63"/>
  <c r="E92" i="63"/>
  <c r="D92" i="63"/>
  <c r="C92" i="63"/>
  <c r="B92" i="63"/>
  <c r="L91" i="63"/>
  <c r="K91" i="63"/>
  <c r="J91" i="63"/>
  <c r="I91" i="63"/>
  <c r="H91" i="63"/>
  <c r="G91" i="63"/>
  <c r="F91" i="63"/>
  <c r="E91" i="63"/>
  <c r="D91" i="63"/>
  <c r="C91" i="63"/>
  <c r="B91" i="63"/>
  <c r="L90" i="63"/>
  <c r="K90" i="63"/>
  <c r="J90" i="63"/>
  <c r="I90" i="63"/>
  <c r="H90" i="63"/>
  <c r="G90" i="63"/>
  <c r="F90" i="63"/>
  <c r="E90" i="63"/>
  <c r="D90" i="63"/>
  <c r="C90" i="63"/>
  <c r="B90" i="63"/>
  <c r="L89" i="63"/>
  <c r="K89" i="63"/>
  <c r="J89" i="63"/>
  <c r="I89" i="63"/>
  <c r="H89" i="63"/>
  <c r="G89" i="63"/>
  <c r="F89" i="63"/>
  <c r="E89" i="63"/>
  <c r="D89" i="63"/>
  <c r="C89" i="63"/>
  <c r="B89" i="63"/>
  <c r="L88" i="63"/>
  <c r="K88" i="63"/>
  <c r="J88" i="63"/>
  <c r="I88" i="63"/>
  <c r="H88" i="63"/>
  <c r="G88" i="63"/>
  <c r="F88" i="63"/>
  <c r="E88" i="63"/>
  <c r="D88" i="63"/>
  <c r="C88" i="63"/>
  <c r="B88" i="63"/>
  <c r="L87" i="63"/>
  <c r="K87" i="63"/>
  <c r="J87" i="63"/>
  <c r="I87" i="63"/>
  <c r="H87" i="63"/>
  <c r="G87" i="63"/>
  <c r="F87" i="63"/>
  <c r="E87" i="63"/>
  <c r="D87" i="63"/>
  <c r="C87" i="63"/>
  <c r="B87" i="63"/>
  <c r="L86" i="63"/>
  <c r="K86" i="63"/>
  <c r="J86" i="63"/>
  <c r="I86" i="63"/>
  <c r="H86" i="63"/>
  <c r="G86" i="63"/>
  <c r="F86" i="63"/>
  <c r="E86" i="63"/>
  <c r="D86" i="63"/>
  <c r="C86" i="63"/>
  <c r="B86" i="63"/>
  <c r="L85" i="63"/>
  <c r="K85" i="63"/>
  <c r="J85" i="63"/>
  <c r="I85" i="63"/>
  <c r="H85" i="63"/>
  <c r="G85" i="63"/>
  <c r="F85" i="63"/>
  <c r="E85" i="63"/>
  <c r="D85" i="63"/>
  <c r="C85" i="63"/>
  <c r="B85" i="63"/>
  <c r="L84" i="63"/>
  <c r="K84" i="63"/>
  <c r="J84" i="63"/>
  <c r="I84" i="63"/>
  <c r="H84" i="63"/>
  <c r="G84" i="63"/>
  <c r="F84" i="63"/>
  <c r="E84" i="63"/>
  <c r="D84" i="63"/>
  <c r="C84" i="63"/>
  <c r="B84" i="63"/>
  <c r="L83" i="63"/>
  <c r="K83" i="63"/>
  <c r="J83" i="63"/>
  <c r="I83" i="63"/>
  <c r="H83" i="63"/>
  <c r="G83" i="63"/>
  <c r="F83" i="63"/>
  <c r="E83" i="63"/>
  <c r="D83" i="63"/>
  <c r="C83" i="63"/>
  <c r="B83" i="63"/>
  <c r="K82" i="63"/>
  <c r="J82" i="63"/>
  <c r="I82" i="63"/>
  <c r="H82" i="63"/>
  <c r="G82" i="63"/>
  <c r="F82" i="63"/>
  <c r="E82" i="63"/>
  <c r="D82" i="63"/>
  <c r="C82" i="63"/>
  <c r="B82" i="63"/>
  <c r="K81" i="63"/>
  <c r="J81" i="63"/>
  <c r="I81" i="63"/>
  <c r="H81" i="63"/>
  <c r="G81" i="63"/>
  <c r="F81" i="63"/>
  <c r="E81" i="63"/>
  <c r="D81" i="63"/>
  <c r="C81" i="63"/>
  <c r="B81" i="63"/>
  <c r="K80" i="63"/>
  <c r="J80" i="63"/>
  <c r="I80" i="63"/>
  <c r="H80" i="63"/>
  <c r="G80" i="63"/>
  <c r="F80" i="63"/>
  <c r="E80" i="63"/>
  <c r="D80" i="63"/>
  <c r="C80" i="63"/>
  <c r="B80" i="63"/>
  <c r="K79" i="63"/>
  <c r="J79" i="63"/>
  <c r="I79" i="63"/>
  <c r="H79" i="63"/>
  <c r="G79" i="63"/>
  <c r="F79" i="63"/>
  <c r="E79" i="63"/>
  <c r="D79" i="63"/>
  <c r="C79" i="63"/>
  <c r="B79" i="63"/>
  <c r="K78" i="63"/>
  <c r="J78" i="63"/>
  <c r="I78" i="63"/>
  <c r="H78" i="63"/>
  <c r="G78" i="63"/>
  <c r="F78" i="63"/>
  <c r="E78" i="63"/>
  <c r="D78" i="63"/>
  <c r="C78" i="63"/>
  <c r="B78" i="63"/>
  <c r="L77" i="63"/>
  <c r="K77" i="63"/>
  <c r="J77" i="63"/>
  <c r="I77" i="63"/>
  <c r="H77" i="63"/>
  <c r="G77" i="63"/>
  <c r="F77" i="63"/>
  <c r="E77" i="63"/>
  <c r="D77" i="63"/>
  <c r="C77" i="63"/>
  <c r="B77" i="63"/>
  <c r="L76" i="63"/>
  <c r="K76" i="63"/>
  <c r="J76" i="63"/>
  <c r="I76" i="63"/>
  <c r="H76" i="63"/>
  <c r="G76" i="63"/>
  <c r="F76" i="63"/>
  <c r="E76" i="63"/>
  <c r="D76" i="63"/>
  <c r="C76" i="63"/>
  <c r="B76" i="63"/>
  <c r="L75" i="63"/>
  <c r="K75" i="63"/>
  <c r="J75" i="63"/>
  <c r="I75" i="63"/>
  <c r="H75" i="63"/>
  <c r="G75" i="63"/>
  <c r="F75" i="63"/>
  <c r="E75" i="63"/>
  <c r="D75" i="63"/>
  <c r="C75" i="63"/>
  <c r="B75" i="63"/>
  <c r="L74" i="63"/>
  <c r="K74" i="63"/>
  <c r="J74" i="63"/>
  <c r="I74" i="63"/>
  <c r="H74" i="63"/>
  <c r="G74" i="63"/>
  <c r="F74" i="63"/>
  <c r="E74" i="63"/>
  <c r="D74" i="63"/>
  <c r="C74" i="63"/>
  <c r="B74" i="63"/>
  <c r="L73" i="63"/>
  <c r="K73" i="63"/>
  <c r="J73" i="63"/>
  <c r="I73" i="63"/>
  <c r="H73" i="63"/>
  <c r="G73" i="63"/>
  <c r="F73" i="63"/>
  <c r="E73" i="63"/>
  <c r="D73" i="63"/>
  <c r="C73" i="63"/>
  <c r="B73" i="63"/>
  <c r="L72" i="63"/>
  <c r="K72" i="63"/>
  <c r="J72" i="63"/>
  <c r="I72" i="63"/>
  <c r="H72" i="63"/>
  <c r="G72" i="63"/>
  <c r="F72" i="63"/>
  <c r="E72" i="63"/>
  <c r="D72" i="63"/>
  <c r="C72" i="63"/>
  <c r="B72" i="63"/>
  <c r="L71" i="63"/>
  <c r="K71" i="63"/>
  <c r="J71" i="63"/>
  <c r="I71" i="63"/>
  <c r="H71" i="63"/>
  <c r="G71" i="63"/>
  <c r="F71" i="63"/>
  <c r="E71" i="63"/>
  <c r="D71" i="63"/>
  <c r="C71" i="63"/>
  <c r="B71" i="63"/>
  <c r="L70" i="63"/>
  <c r="K70" i="63"/>
  <c r="J70" i="63"/>
  <c r="I70" i="63"/>
  <c r="H70" i="63"/>
  <c r="G70" i="63"/>
  <c r="F70" i="63"/>
  <c r="E70" i="63"/>
  <c r="D70" i="63"/>
  <c r="C70" i="63"/>
  <c r="B70" i="63"/>
  <c r="L69" i="63"/>
  <c r="K69" i="63"/>
  <c r="J69" i="63"/>
  <c r="I69" i="63"/>
  <c r="H69" i="63"/>
  <c r="G69" i="63"/>
  <c r="F69" i="63"/>
  <c r="E69" i="63"/>
  <c r="D69" i="63"/>
  <c r="C69" i="63"/>
  <c r="B69" i="63"/>
  <c r="L68" i="63"/>
  <c r="K68" i="63"/>
  <c r="J68" i="63"/>
  <c r="I68" i="63"/>
  <c r="H68" i="63"/>
  <c r="G68" i="63"/>
  <c r="F68" i="63"/>
  <c r="E68" i="63"/>
  <c r="D68" i="63"/>
  <c r="C68" i="63"/>
  <c r="B68" i="63"/>
  <c r="L67" i="63"/>
  <c r="K67" i="63"/>
  <c r="J67" i="63"/>
  <c r="I67" i="63"/>
  <c r="H67" i="63"/>
  <c r="G67" i="63"/>
  <c r="F67" i="63"/>
  <c r="E67" i="63"/>
  <c r="D67" i="63"/>
  <c r="C67" i="63"/>
  <c r="B67" i="63"/>
  <c r="K66" i="63"/>
  <c r="J66" i="63"/>
  <c r="I66" i="63"/>
  <c r="H66" i="63"/>
  <c r="G66" i="63"/>
  <c r="F66" i="63"/>
  <c r="E66" i="63"/>
  <c r="D66" i="63"/>
  <c r="C66" i="63"/>
  <c r="B66" i="63"/>
  <c r="K65" i="63"/>
  <c r="J65" i="63"/>
  <c r="I65" i="63"/>
  <c r="H65" i="63"/>
  <c r="G65" i="63"/>
  <c r="F65" i="63"/>
  <c r="E65" i="63"/>
  <c r="D65" i="63"/>
  <c r="C65" i="63"/>
  <c r="B65" i="63"/>
  <c r="K64" i="63"/>
  <c r="J64" i="63"/>
  <c r="I64" i="63"/>
  <c r="H64" i="63"/>
  <c r="G64" i="63"/>
  <c r="F64" i="63"/>
  <c r="E64" i="63"/>
  <c r="D64" i="63"/>
  <c r="C64" i="63"/>
  <c r="B64" i="63"/>
  <c r="K63" i="63"/>
  <c r="J63" i="63"/>
  <c r="I63" i="63"/>
  <c r="H63" i="63"/>
  <c r="G63" i="63"/>
  <c r="F63" i="63"/>
  <c r="E63" i="63"/>
  <c r="D63" i="63"/>
  <c r="C63" i="63"/>
  <c r="B63" i="63"/>
  <c r="K62" i="63"/>
  <c r="J62" i="63"/>
  <c r="I62" i="63"/>
  <c r="H62" i="63"/>
  <c r="G62" i="63"/>
  <c r="F62" i="63"/>
  <c r="E62" i="63"/>
  <c r="D62" i="63"/>
  <c r="C62" i="63"/>
  <c r="B62" i="63"/>
  <c r="L61" i="63"/>
  <c r="K61" i="63"/>
  <c r="J61" i="63"/>
  <c r="I61" i="63"/>
  <c r="H61" i="63"/>
  <c r="G61" i="63"/>
  <c r="F61" i="63"/>
  <c r="E61" i="63"/>
  <c r="D61" i="63"/>
  <c r="C61" i="63"/>
  <c r="B61" i="63"/>
  <c r="L60" i="63"/>
  <c r="K60" i="63"/>
  <c r="J60" i="63"/>
  <c r="I60" i="63"/>
  <c r="H60" i="63"/>
  <c r="G60" i="63"/>
  <c r="F60" i="63"/>
  <c r="E60" i="63"/>
  <c r="D60" i="63"/>
  <c r="C60" i="63"/>
  <c r="B60" i="63"/>
  <c r="L59" i="63"/>
  <c r="K59" i="63"/>
  <c r="J59" i="63"/>
  <c r="I59" i="63"/>
  <c r="H59" i="63"/>
  <c r="G59" i="63"/>
  <c r="F59" i="63"/>
  <c r="E59" i="63"/>
  <c r="D59" i="63"/>
  <c r="C59" i="63"/>
  <c r="B59" i="63"/>
  <c r="L58" i="63"/>
  <c r="K58" i="63"/>
  <c r="J58" i="63"/>
  <c r="I58" i="63"/>
  <c r="H58" i="63"/>
  <c r="G58" i="63"/>
  <c r="F58" i="63"/>
  <c r="E58" i="63"/>
  <c r="D58" i="63"/>
  <c r="C58" i="63"/>
  <c r="B58" i="63"/>
  <c r="L57" i="63"/>
  <c r="K57" i="63"/>
  <c r="J57" i="63"/>
  <c r="I57" i="63"/>
  <c r="H57" i="63"/>
  <c r="G57" i="63"/>
  <c r="F57" i="63"/>
  <c r="E57" i="63"/>
  <c r="D57" i="63"/>
  <c r="C57" i="63"/>
  <c r="B57" i="63"/>
  <c r="L56" i="63"/>
  <c r="K56" i="63"/>
  <c r="J56" i="63"/>
  <c r="I56" i="63"/>
  <c r="H56" i="63"/>
  <c r="G56" i="63"/>
  <c r="F56" i="63"/>
  <c r="E56" i="63"/>
  <c r="D56" i="63"/>
  <c r="C56" i="63"/>
  <c r="B56" i="63"/>
  <c r="L55" i="63"/>
  <c r="K55" i="63"/>
  <c r="J55" i="63"/>
  <c r="I55" i="63"/>
  <c r="H55" i="63"/>
  <c r="G55" i="63"/>
  <c r="F55" i="63"/>
  <c r="E55" i="63"/>
  <c r="D55" i="63"/>
  <c r="C55" i="63"/>
  <c r="B55" i="63"/>
  <c r="L54" i="63"/>
  <c r="K54" i="63"/>
  <c r="J54" i="63"/>
  <c r="I54" i="63"/>
  <c r="H54" i="63"/>
  <c r="G54" i="63"/>
  <c r="F54" i="63"/>
  <c r="E54" i="63"/>
  <c r="D54" i="63"/>
  <c r="C54" i="63"/>
  <c r="B54" i="63"/>
  <c r="L53" i="63"/>
  <c r="K53" i="63"/>
  <c r="J53" i="63"/>
  <c r="I53" i="63"/>
  <c r="H53" i="63"/>
  <c r="G53" i="63"/>
  <c r="F53" i="63"/>
  <c r="E53" i="63"/>
  <c r="D53" i="63"/>
  <c r="C53" i="63"/>
  <c r="B53" i="63"/>
  <c r="L52" i="63"/>
  <c r="K52" i="63"/>
  <c r="J52" i="63"/>
  <c r="I52" i="63"/>
  <c r="H52" i="63"/>
  <c r="G52" i="63"/>
  <c r="F52" i="63"/>
  <c r="E52" i="63"/>
  <c r="D52" i="63"/>
  <c r="C52" i="63"/>
  <c r="B52" i="63"/>
  <c r="L51" i="63"/>
  <c r="K51" i="63"/>
  <c r="J51" i="63"/>
  <c r="I51" i="63"/>
  <c r="H51" i="63"/>
  <c r="G51" i="63"/>
  <c r="F51" i="63"/>
  <c r="E51" i="63"/>
  <c r="D51" i="63"/>
  <c r="C51" i="63"/>
  <c r="B51" i="63"/>
  <c r="L50" i="63"/>
  <c r="K50" i="63"/>
  <c r="J50" i="63"/>
  <c r="I50" i="63"/>
  <c r="H50" i="63"/>
  <c r="G50" i="63"/>
  <c r="F50" i="63"/>
  <c r="E50" i="63"/>
  <c r="D50" i="63"/>
  <c r="C50" i="63"/>
  <c r="B50" i="63"/>
  <c r="L49" i="63"/>
  <c r="K49" i="63"/>
  <c r="J49" i="63"/>
  <c r="I49" i="63"/>
  <c r="H49" i="63"/>
  <c r="G49" i="63"/>
  <c r="F49" i="63"/>
  <c r="E49" i="63"/>
  <c r="D49" i="63"/>
  <c r="C49" i="63"/>
  <c r="B49" i="63"/>
  <c r="L48" i="63"/>
  <c r="K48" i="63"/>
  <c r="J48" i="63"/>
  <c r="I48" i="63"/>
  <c r="H48" i="63"/>
  <c r="G48" i="63"/>
  <c r="F48" i="63"/>
  <c r="E48" i="63"/>
  <c r="D48" i="63"/>
  <c r="C48" i="63"/>
  <c r="B48" i="63"/>
  <c r="L47" i="63"/>
  <c r="K47" i="63"/>
  <c r="J47" i="63"/>
  <c r="I47" i="63"/>
  <c r="H47" i="63"/>
  <c r="G47" i="63"/>
  <c r="F47" i="63"/>
  <c r="E47" i="63"/>
  <c r="D47" i="63"/>
  <c r="C47" i="63"/>
  <c r="B47" i="63"/>
  <c r="L46" i="63"/>
  <c r="K46" i="63"/>
  <c r="J46" i="63"/>
  <c r="I46" i="63"/>
  <c r="H46" i="63"/>
  <c r="G46" i="63"/>
  <c r="F46" i="63"/>
  <c r="E46" i="63"/>
  <c r="D46" i="63"/>
  <c r="C46" i="63"/>
  <c r="B46" i="63"/>
  <c r="L45" i="63"/>
  <c r="K45" i="63"/>
  <c r="J45" i="63"/>
  <c r="I45" i="63"/>
  <c r="H45" i="63"/>
  <c r="G45" i="63"/>
  <c r="F45" i="63"/>
  <c r="E45" i="63"/>
  <c r="D45" i="63"/>
  <c r="C45" i="63"/>
  <c r="B45" i="63"/>
  <c r="L44" i="63"/>
  <c r="K44" i="63"/>
  <c r="J44" i="63"/>
  <c r="I44" i="63"/>
  <c r="H44" i="63"/>
  <c r="G44" i="63"/>
  <c r="F44" i="63"/>
  <c r="E44" i="63"/>
  <c r="D44" i="63"/>
  <c r="C44" i="63"/>
  <c r="B44" i="63"/>
  <c r="L43" i="63"/>
  <c r="K43" i="63"/>
  <c r="J43" i="63"/>
  <c r="I43" i="63"/>
  <c r="H43" i="63"/>
  <c r="G43" i="63"/>
  <c r="F43" i="63"/>
  <c r="E43" i="63"/>
  <c r="D43" i="63"/>
  <c r="C43" i="63"/>
  <c r="B43" i="63"/>
  <c r="L42" i="63"/>
  <c r="K42" i="63"/>
  <c r="J42" i="63"/>
  <c r="I42" i="63"/>
  <c r="H42" i="63"/>
  <c r="G42" i="63"/>
  <c r="F42" i="63"/>
  <c r="E42" i="63"/>
  <c r="D42" i="63"/>
  <c r="C42" i="63"/>
  <c r="B42" i="63"/>
  <c r="L41" i="63"/>
  <c r="K41" i="63"/>
  <c r="J41" i="63"/>
  <c r="I41" i="63"/>
  <c r="H41" i="63"/>
  <c r="G41" i="63"/>
  <c r="F41" i="63"/>
  <c r="E41" i="63"/>
  <c r="D41" i="63"/>
  <c r="C41" i="63"/>
  <c r="B41" i="63"/>
  <c r="L40" i="63"/>
  <c r="K40" i="63"/>
  <c r="J40" i="63"/>
  <c r="I40" i="63"/>
  <c r="H40" i="63"/>
  <c r="G40" i="63"/>
  <c r="F40" i="63"/>
  <c r="E40" i="63"/>
  <c r="D40" i="63"/>
  <c r="C40" i="63"/>
  <c r="B40" i="63"/>
  <c r="L39" i="63"/>
  <c r="K39" i="63"/>
  <c r="J39" i="63"/>
  <c r="I39" i="63"/>
  <c r="H39" i="63"/>
  <c r="G39" i="63"/>
  <c r="F39" i="63"/>
  <c r="E39" i="63"/>
  <c r="D39" i="63"/>
  <c r="C39" i="63"/>
  <c r="B39" i="63"/>
  <c r="L38" i="63"/>
  <c r="K38" i="63"/>
  <c r="J38" i="63"/>
  <c r="I38" i="63"/>
  <c r="H38" i="63"/>
  <c r="G38" i="63"/>
  <c r="F38" i="63"/>
  <c r="E38" i="63"/>
  <c r="D38" i="63"/>
  <c r="C38" i="63"/>
  <c r="B38" i="63"/>
  <c r="L37" i="63"/>
  <c r="K37" i="63"/>
  <c r="J37" i="63"/>
  <c r="I37" i="63"/>
  <c r="H37" i="63"/>
  <c r="G37" i="63"/>
  <c r="F37" i="63"/>
  <c r="E37" i="63"/>
  <c r="D37" i="63"/>
  <c r="C37" i="63"/>
  <c r="B37" i="63"/>
  <c r="L36" i="63"/>
  <c r="K36" i="63"/>
  <c r="J36" i="63"/>
  <c r="I36" i="63"/>
  <c r="H36" i="63"/>
  <c r="G36" i="63"/>
  <c r="F36" i="63"/>
  <c r="E36" i="63"/>
  <c r="D36" i="63"/>
  <c r="C36" i="63"/>
  <c r="B36" i="63"/>
  <c r="L35" i="63"/>
  <c r="K35" i="63"/>
  <c r="J35" i="63"/>
  <c r="I35" i="63"/>
  <c r="H35" i="63"/>
  <c r="G35" i="63"/>
  <c r="F35" i="63"/>
  <c r="E35" i="63"/>
  <c r="D35" i="63"/>
  <c r="C35" i="63"/>
  <c r="B35" i="63"/>
  <c r="L34" i="63"/>
  <c r="K34" i="63"/>
  <c r="J34" i="63"/>
  <c r="I34" i="63"/>
  <c r="H34" i="63"/>
  <c r="G34" i="63"/>
  <c r="F34" i="63"/>
  <c r="E34" i="63"/>
  <c r="D34" i="63"/>
  <c r="C34" i="63"/>
  <c r="B34" i="63"/>
  <c r="L33" i="63"/>
  <c r="K33" i="63"/>
  <c r="J33" i="63"/>
  <c r="I33" i="63"/>
  <c r="H33" i="63"/>
  <c r="G33" i="63"/>
  <c r="F33" i="63"/>
  <c r="E33" i="63"/>
  <c r="D33" i="63"/>
  <c r="C33" i="63"/>
  <c r="B33" i="63"/>
  <c r="L32" i="63"/>
  <c r="K32" i="63"/>
  <c r="J32" i="63"/>
  <c r="I32" i="63"/>
  <c r="H32" i="63"/>
  <c r="G32" i="63"/>
  <c r="F32" i="63"/>
  <c r="E32" i="63"/>
  <c r="D32" i="63"/>
  <c r="C32" i="63"/>
  <c r="B32" i="63"/>
  <c r="L31" i="63"/>
  <c r="K31" i="63"/>
  <c r="J31" i="63"/>
  <c r="I31" i="63"/>
  <c r="H31" i="63"/>
  <c r="G31" i="63"/>
  <c r="F31" i="63"/>
  <c r="E31" i="63"/>
  <c r="D31" i="63"/>
  <c r="C31" i="63"/>
  <c r="B31" i="63"/>
  <c r="L30" i="63"/>
  <c r="K30" i="63"/>
  <c r="J30" i="63"/>
  <c r="I30" i="63"/>
  <c r="H30" i="63"/>
  <c r="G30" i="63"/>
  <c r="F30" i="63"/>
  <c r="E30" i="63"/>
  <c r="D30" i="63"/>
  <c r="C30" i="63"/>
  <c r="B30" i="63"/>
  <c r="L29" i="63"/>
  <c r="K29" i="63"/>
  <c r="J29" i="63"/>
  <c r="I29" i="63"/>
  <c r="H29" i="63"/>
  <c r="G29" i="63"/>
  <c r="F29" i="63"/>
  <c r="E29" i="63"/>
  <c r="D29" i="63"/>
  <c r="C29" i="63"/>
  <c r="B29" i="63"/>
  <c r="L28" i="63"/>
  <c r="K28" i="63"/>
  <c r="J28" i="63"/>
  <c r="I28" i="63"/>
  <c r="H28" i="63"/>
  <c r="G28" i="63"/>
  <c r="F28" i="63"/>
  <c r="E28" i="63"/>
  <c r="D28" i="63"/>
  <c r="C28" i="63"/>
  <c r="B28" i="63"/>
  <c r="L27" i="63"/>
  <c r="K27" i="63"/>
  <c r="J27" i="63"/>
  <c r="I27" i="63"/>
  <c r="H27" i="63"/>
  <c r="G27" i="63"/>
  <c r="F27" i="63"/>
  <c r="E27" i="63"/>
  <c r="D27" i="63"/>
  <c r="C27" i="63"/>
  <c r="B27" i="63"/>
  <c r="L26" i="63"/>
  <c r="K26" i="63"/>
  <c r="J26" i="63"/>
  <c r="I26" i="63"/>
  <c r="H26" i="63"/>
  <c r="G26" i="63"/>
  <c r="F26" i="63"/>
  <c r="E26" i="63"/>
  <c r="D26" i="63"/>
  <c r="C26" i="63"/>
  <c r="B26" i="63"/>
  <c r="L25" i="63"/>
  <c r="K25" i="63"/>
  <c r="J25" i="63"/>
  <c r="I25" i="63"/>
  <c r="H25" i="63"/>
  <c r="G25" i="63"/>
  <c r="F25" i="63"/>
  <c r="E25" i="63"/>
  <c r="D25" i="63"/>
  <c r="C25" i="63"/>
  <c r="B25" i="63"/>
  <c r="L24" i="63"/>
  <c r="K24" i="63"/>
  <c r="J24" i="63"/>
  <c r="I24" i="63"/>
  <c r="H24" i="63"/>
  <c r="G24" i="63"/>
  <c r="F24" i="63"/>
  <c r="E24" i="63"/>
  <c r="D24" i="63"/>
  <c r="C24" i="63"/>
  <c r="B24" i="63"/>
  <c r="L23" i="63"/>
  <c r="K23" i="63"/>
  <c r="J23" i="63"/>
  <c r="I23" i="63"/>
  <c r="H23" i="63"/>
  <c r="G23" i="63"/>
  <c r="F23" i="63"/>
  <c r="E23" i="63"/>
  <c r="D23" i="63"/>
  <c r="C23" i="63"/>
  <c r="B23" i="63"/>
  <c r="L22" i="63"/>
  <c r="K22" i="63"/>
  <c r="J22" i="63"/>
  <c r="I22" i="63"/>
  <c r="H22" i="63"/>
  <c r="G22" i="63"/>
  <c r="F22" i="63"/>
  <c r="E22" i="63"/>
  <c r="D22" i="63"/>
  <c r="C22" i="63"/>
  <c r="B22" i="63"/>
  <c r="L21" i="63"/>
  <c r="K21" i="63"/>
  <c r="J21" i="63"/>
  <c r="I21" i="63"/>
  <c r="H21" i="63"/>
  <c r="G21" i="63"/>
  <c r="F21" i="63"/>
  <c r="E21" i="63"/>
  <c r="D21" i="63"/>
  <c r="C21" i="63"/>
  <c r="B21" i="63"/>
  <c r="L20" i="63"/>
  <c r="K20" i="63"/>
  <c r="J20" i="63"/>
  <c r="I20" i="63"/>
  <c r="H20" i="63"/>
  <c r="G20" i="63"/>
  <c r="F20" i="63"/>
  <c r="E20" i="63"/>
  <c r="D20" i="63"/>
  <c r="C20" i="63"/>
  <c r="B20" i="63"/>
  <c r="L19" i="63"/>
  <c r="K19" i="63"/>
  <c r="J19" i="63"/>
  <c r="I19" i="63"/>
  <c r="H19" i="63"/>
  <c r="G19" i="63"/>
  <c r="F19" i="63"/>
  <c r="E19" i="63"/>
  <c r="D19" i="63"/>
  <c r="C19" i="63"/>
  <c r="B19" i="63"/>
  <c r="L18" i="63"/>
  <c r="K18" i="63"/>
  <c r="J18" i="63"/>
  <c r="I18" i="63"/>
  <c r="H18" i="63"/>
  <c r="G18" i="63"/>
  <c r="F18" i="63"/>
  <c r="E18" i="63"/>
  <c r="D18" i="63"/>
  <c r="C18" i="63"/>
  <c r="B18" i="63"/>
  <c r="L17" i="63"/>
  <c r="K17" i="63"/>
  <c r="J17" i="63"/>
  <c r="I17" i="63"/>
  <c r="H17" i="63"/>
  <c r="G17" i="63"/>
  <c r="F17" i="63"/>
  <c r="E17" i="63"/>
  <c r="D17" i="63"/>
  <c r="C17" i="63"/>
  <c r="B17" i="63"/>
  <c r="L16" i="63"/>
  <c r="K16" i="63"/>
  <c r="J16" i="63"/>
  <c r="I16" i="63"/>
  <c r="H16" i="63"/>
  <c r="G16" i="63"/>
  <c r="F16" i="63"/>
  <c r="E16" i="63"/>
  <c r="D16" i="63"/>
  <c r="C16" i="63"/>
  <c r="B16" i="63"/>
  <c r="L15" i="63"/>
  <c r="K15" i="63"/>
  <c r="J15" i="63"/>
  <c r="I15" i="63"/>
  <c r="H15" i="63"/>
  <c r="G15" i="63"/>
  <c r="F15" i="63"/>
  <c r="E15" i="63"/>
  <c r="D15" i="63"/>
  <c r="C15" i="63"/>
  <c r="B15" i="63"/>
  <c r="L14" i="63"/>
  <c r="K14" i="63"/>
  <c r="J14" i="63"/>
  <c r="I14" i="63"/>
  <c r="H14" i="63"/>
  <c r="G14" i="63"/>
  <c r="F14" i="63"/>
  <c r="E14" i="63"/>
  <c r="D14" i="63"/>
  <c r="C14" i="63"/>
  <c r="B14" i="63"/>
  <c r="L13" i="63"/>
  <c r="K13" i="63"/>
  <c r="J13" i="63"/>
  <c r="I13" i="63"/>
  <c r="H13" i="63"/>
  <c r="G13" i="63"/>
  <c r="F13" i="63"/>
  <c r="E13" i="63"/>
  <c r="D13" i="63"/>
  <c r="C13" i="63"/>
  <c r="B13" i="63"/>
  <c r="L12" i="63"/>
  <c r="K12" i="63"/>
  <c r="J12" i="63"/>
  <c r="I12" i="63"/>
  <c r="H12" i="63"/>
  <c r="G12" i="63"/>
  <c r="F12" i="63"/>
  <c r="E12" i="63"/>
  <c r="D12" i="63"/>
  <c r="C12" i="63"/>
  <c r="B12" i="63"/>
  <c r="L11" i="63"/>
  <c r="K11" i="63"/>
  <c r="J11" i="63"/>
  <c r="I11" i="63"/>
  <c r="H11" i="63"/>
  <c r="G11" i="63"/>
  <c r="F11" i="63"/>
  <c r="E11" i="63"/>
  <c r="D11" i="63"/>
  <c r="C11" i="63"/>
  <c r="B11" i="63"/>
  <c r="L10" i="63"/>
  <c r="K10" i="63"/>
  <c r="J10" i="63"/>
  <c r="I10" i="63"/>
  <c r="H10" i="63"/>
  <c r="G10" i="63"/>
  <c r="F10" i="63"/>
  <c r="E10" i="63"/>
  <c r="D10" i="63"/>
  <c r="C10" i="63"/>
  <c r="B10" i="63"/>
  <c r="L9" i="63"/>
  <c r="K9" i="63"/>
  <c r="J9" i="63"/>
  <c r="I9" i="63"/>
  <c r="H9" i="63"/>
  <c r="G9" i="63"/>
  <c r="F9" i="63"/>
  <c r="E9" i="63"/>
  <c r="D9" i="63"/>
  <c r="C9" i="63"/>
  <c r="B9" i="63"/>
  <c r="L8" i="63"/>
  <c r="K8" i="63"/>
  <c r="J8" i="63"/>
  <c r="I8" i="63"/>
  <c r="H8" i="63"/>
  <c r="G8" i="63"/>
  <c r="F8" i="63"/>
  <c r="E8" i="63"/>
  <c r="D8" i="63"/>
  <c r="C8" i="63"/>
  <c r="B8" i="63"/>
  <c r="L7" i="63"/>
  <c r="K7" i="63"/>
  <c r="J7" i="63"/>
  <c r="I7" i="63"/>
  <c r="H7" i="63"/>
  <c r="G7" i="63"/>
  <c r="F7" i="63"/>
  <c r="E7" i="63"/>
  <c r="D7" i="63"/>
  <c r="C7" i="63"/>
  <c r="B7" i="63"/>
  <c r="L6" i="63"/>
  <c r="K6" i="63"/>
  <c r="J6" i="63"/>
  <c r="I6" i="63"/>
  <c r="H6" i="63"/>
  <c r="G6" i="63"/>
  <c r="F6" i="63"/>
  <c r="E6" i="63"/>
  <c r="D6" i="63"/>
  <c r="C6" i="63"/>
  <c r="B6" i="63"/>
  <c r="L5" i="63"/>
  <c r="K5" i="63"/>
  <c r="J5" i="63"/>
  <c r="I5" i="63"/>
  <c r="H5" i="63"/>
  <c r="G5" i="63"/>
  <c r="F5" i="63"/>
  <c r="E5" i="63"/>
  <c r="D5" i="63"/>
  <c r="C5" i="63"/>
  <c r="B5" i="63"/>
  <c r="L4" i="63"/>
  <c r="K4" i="63"/>
  <c r="J4" i="63"/>
  <c r="I4" i="63"/>
  <c r="H4" i="63"/>
  <c r="G4" i="63"/>
  <c r="F4" i="63"/>
  <c r="E4" i="63"/>
  <c r="D4" i="63"/>
  <c r="C4" i="63"/>
  <c r="B4" i="63"/>
  <c r="L3" i="63"/>
  <c r="K3" i="63"/>
  <c r="J3" i="63"/>
  <c r="I3" i="63"/>
  <c r="H3" i="63"/>
  <c r="G3" i="63"/>
  <c r="F3" i="63"/>
  <c r="E3" i="63"/>
  <c r="D3" i="63"/>
  <c r="C3" i="63"/>
  <c r="B3" i="63"/>
  <c r="L2" i="63"/>
  <c r="K2" i="63"/>
  <c r="J2" i="63"/>
  <c r="I2" i="63"/>
  <c r="H2" i="63"/>
  <c r="G2" i="63"/>
  <c r="F2" i="63"/>
  <c r="E2" i="63"/>
  <c r="D2" i="63"/>
  <c r="C2" i="63"/>
  <c r="B2" i="63"/>
  <c r="D307" i="62"/>
  <c r="C307" i="62"/>
  <c r="D306" i="62"/>
  <c r="C306" i="62"/>
  <c r="D305" i="62"/>
  <c r="C305" i="62"/>
  <c r="D304" i="62"/>
  <c r="C304" i="62"/>
  <c r="D303" i="62"/>
  <c r="C303" i="62"/>
  <c r="D302" i="62"/>
  <c r="C302" i="62"/>
  <c r="D301" i="62"/>
  <c r="C301" i="62"/>
  <c r="D300" i="62"/>
  <c r="C300" i="62"/>
  <c r="D299" i="62"/>
  <c r="C299" i="62"/>
  <c r="D298" i="62"/>
  <c r="C298" i="62"/>
  <c r="D297" i="62"/>
  <c r="C297" i="62"/>
  <c r="D296" i="62"/>
  <c r="C296" i="62"/>
  <c r="D295" i="62"/>
  <c r="C295" i="62"/>
  <c r="D294" i="62"/>
  <c r="C294" i="62"/>
  <c r="D293" i="62"/>
  <c r="C293" i="62"/>
  <c r="D292" i="62"/>
  <c r="C292" i="62"/>
  <c r="D291" i="62"/>
  <c r="C291" i="62"/>
  <c r="D290" i="62"/>
  <c r="C290" i="62"/>
  <c r="D289" i="62"/>
  <c r="C289" i="62"/>
  <c r="D288" i="62"/>
  <c r="C288" i="62"/>
  <c r="D287" i="62"/>
  <c r="C287" i="62"/>
  <c r="D286" i="62"/>
  <c r="C286" i="62"/>
  <c r="D285" i="62"/>
  <c r="C285" i="62"/>
  <c r="D284" i="62"/>
  <c r="D283" i="62"/>
  <c r="C283" i="62"/>
  <c r="D282" i="62"/>
  <c r="C282" i="62"/>
  <c r="D281" i="62"/>
  <c r="C281" i="62"/>
  <c r="D280" i="62"/>
  <c r="C280" i="62"/>
  <c r="D279" i="62"/>
  <c r="C279" i="62"/>
  <c r="D278" i="62"/>
  <c r="C278" i="62"/>
  <c r="D277" i="62"/>
  <c r="C277" i="62"/>
  <c r="D276" i="62"/>
  <c r="C276" i="62"/>
  <c r="D275" i="62"/>
  <c r="C275" i="62"/>
  <c r="D274" i="62"/>
  <c r="C274" i="62"/>
  <c r="D273" i="62"/>
  <c r="C273" i="62"/>
  <c r="D272" i="62"/>
  <c r="C272" i="62"/>
  <c r="D271" i="62"/>
  <c r="C271" i="62"/>
  <c r="D270" i="62"/>
  <c r="C270" i="62"/>
  <c r="D269" i="62"/>
  <c r="C269" i="62"/>
  <c r="D268" i="62"/>
  <c r="C268" i="62"/>
  <c r="D267" i="62"/>
  <c r="C267" i="62"/>
  <c r="D266" i="62"/>
  <c r="C266" i="62"/>
  <c r="D265" i="62"/>
  <c r="C265" i="62"/>
  <c r="D264" i="62"/>
  <c r="C264" i="62"/>
  <c r="D263" i="62"/>
  <c r="C263" i="62"/>
  <c r="D262" i="62"/>
  <c r="C262" i="62"/>
  <c r="D261" i="62"/>
  <c r="C261" i="62"/>
  <c r="D260" i="62"/>
  <c r="C260" i="62"/>
  <c r="D259" i="62"/>
  <c r="C259" i="62"/>
  <c r="D258" i="62"/>
  <c r="C258" i="62"/>
  <c r="D257" i="62"/>
  <c r="C257" i="62"/>
  <c r="D256" i="62"/>
  <c r="C256" i="62"/>
  <c r="D255" i="62"/>
  <c r="C255" i="62"/>
  <c r="D254" i="62"/>
  <c r="C254" i="62"/>
  <c r="D253" i="62"/>
  <c r="C253" i="62"/>
  <c r="D252" i="62"/>
  <c r="C252" i="62"/>
  <c r="D251" i="62"/>
  <c r="C251" i="62"/>
  <c r="D250" i="62"/>
  <c r="C250" i="62"/>
  <c r="D249" i="62"/>
  <c r="C249" i="62"/>
  <c r="D248" i="62"/>
  <c r="C248" i="62"/>
  <c r="D247" i="62"/>
  <c r="C247" i="62"/>
  <c r="D246" i="62"/>
  <c r="C246" i="62"/>
  <c r="D245" i="62"/>
  <c r="C245" i="62"/>
  <c r="D244" i="62"/>
  <c r="C244" i="62"/>
  <c r="D243" i="62"/>
  <c r="C243" i="62"/>
  <c r="D242" i="62"/>
  <c r="C242" i="62"/>
  <c r="D241" i="62"/>
  <c r="C241" i="62"/>
  <c r="D240" i="62"/>
  <c r="C240" i="62"/>
  <c r="D239" i="62"/>
  <c r="C239" i="62"/>
  <c r="D222" i="62"/>
  <c r="C222" i="62"/>
  <c r="D221" i="62"/>
  <c r="C221" i="62"/>
  <c r="D220" i="62"/>
  <c r="C220" i="62"/>
  <c r="D219" i="62"/>
  <c r="C219" i="62"/>
  <c r="D218" i="62"/>
  <c r="C218" i="62"/>
  <c r="D217" i="62"/>
  <c r="C217" i="62"/>
  <c r="D216" i="62"/>
  <c r="C216" i="62"/>
  <c r="D215" i="62"/>
  <c r="C215" i="62"/>
  <c r="D214" i="62"/>
  <c r="C214" i="62"/>
  <c r="D213" i="62"/>
  <c r="C213" i="62"/>
  <c r="D212" i="62"/>
  <c r="C212" i="62"/>
  <c r="D211" i="62"/>
  <c r="C211" i="62"/>
  <c r="D210" i="62"/>
  <c r="C210" i="62"/>
  <c r="D209" i="62"/>
  <c r="C209" i="62"/>
  <c r="D208" i="62"/>
  <c r="C208" i="62"/>
  <c r="D207" i="62"/>
  <c r="C207" i="62"/>
  <c r="D206" i="62"/>
  <c r="C206" i="62"/>
  <c r="D205" i="62"/>
  <c r="C205" i="62"/>
  <c r="D204" i="62"/>
  <c r="C204" i="62"/>
  <c r="D203" i="62"/>
  <c r="C203" i="62"/>
  <c r="D202" i="62"/>
  <c r="C202" i="62"/>
  <c r="D201" i="62"/>
  <c r="C201" i="62"/>
  <c r="D200" i="62"/>
  <c r="C200" i="62"/>
  <c r="D199" i="62"/>
  <c r="C199" i="62"/>
  <c r="D198" i="62"/>
  <c r="C198" i="62"/>
  <c r="D197" i="62"/>
  <c r="C197" i="62"/>
  <c r="D196" i="62"/>
  <c r="C196" i="62"/>
  <c r="D195" i="62"/>
  <c r="C195" i="62"/>
  <c r="D194" i="62"/>
  <c r="C194" i="62"/>
  <c r="D193" i="62"/>
  <c r="C193" i="62"/>
  <c r="D192" i="62"/>
  <c r="C192" i="62"/>
  <c r="D191" i="62"/>
  <c r="C191" i="62"/>
  <c r="D190" i="62"/>
  <c r="C190" i="62"/>
  <c r="D189" i="62"/>
  <c r="C189" i="62"/>
  <c r="D188" i="62"/>
  <c r="C188" i="62"/>
  <c r="D187" i="62"/>
  <c r="C187" i="62"/>
  <c r="D186" i="62"/>
  <c r="C186" i="62"/>
  <c r="D185" i="62"/>
  <c r="C185" i="62"/>
  <c r="D184" i="62"/>
  <c r="C184" i="62"/>
  <c r="D183" i="62"/>
  <c r="C183" i="62"/>
  <c r="D182" i="62"/>
  <c r="C182" i="62"/>
  <c r="D181" i="62"/>
  <c r="C181" i="62"/>
  <c r="D180" i="62"/>
  <c r="C180" i="62"/>
  <c r="D179" i="62"/>
  <c r="C179" i="62"/>
  <c r="D178" i="62"/>
  <c r="C178" i="62"/>
  <c r="D177" i="62"/>
  <c r="C177" i="62"/>
  <c r="D176" i="62"/>
  <c r="C176" i="62"/>
  <c r="D175" i="62"/>
  <c r="C175" i="62"/>
  <c r="D174" i="62"/>
  <c r="C174" i="62"/>
  <c r="D173" i="62"/>
  <c r="C173" i="62"/>
  <c r="D172" i="62"/>
  <c r="C172" i="62"/>
  <c r="D171" i="62"/>
  <c r="C171" i="62"/>
  <c r="D170" i="62"/>
  <c r="C170" i="62"/>
  <c r="D169" i="62"/>
  <c r="C169" i="62"/>
  <c r="D168" i="62"/>
  <c r="C168" i="62"/>
  <c r="D167" i="62"/>
  <c r="C167" i="62"/>
  <c r="D166" i="62"/>
  <c r="C166" i="62"/>
  <c r="D165" i="62"/>
  <c r="C165" i="62"/>
  <c r="D164" i="62"/>
  <c r="C164" i="62"/>
  <c r="D163" i="62"/>
  <c r="C163" i="62"/>
  <c r="D162" i="62"/>
  <c r="C162" i="62"/>
  <c r="D161" i="62"/>
  <c r="C161" i="62"/>
  <c r="D160" i="62"/>
  <c r="C160" i="62"/>
  <c r="D159" i="62"/>
  <c r="C159" i="62"/>
  <c r="D158" i="62"/>
  <c r="C158" i="62"/>
  <c r="D157" i="62"/>
  <c r="C157" i="62"/>
  <c r="D156" i="62"/>
  <c r="C156" i="62"/>
  <c r="D155" i="62"/>
  <c r="C155" i="62"/>
  <c r="D154" i="62"/>
  <c r="C154" i="62"/>
  <c r="D153" i="62"/>
  <c r="C153" i="62"/>
  <c r="D152" i="62"/>
  <c r="C152" i="62"/>
  <c r="D151" i="62"/>
  <c r="C151" i="62"/>
  <c r="D150" i="62"/>
  <c r="C150" i="62"/>
  <c r="D149" i="62"/>
  <c r="C149" i="62"/>
  <c r="D148" i="62"/>
  <c r="C148" i="62"/>
  <c r="D147" i="62"/>
  <c r="C147" i="62"/>
  <c r="D146" i="62"/>
  <c r="C146" i="62"/>
  <c r="D145" i="62"/>
  <c r="C145" i="62"/>
  <c r="D144" i="62"/>
  <c r="C144" i="62"/>
  <c r="D143" i="62"/>
  <c r="C143" i="62"/>
  <c r="D142" i="62"/>
  <c r="C142" i="62"/>
  <c r="D141" i="62"/>
  <c r="C141" i="62"/>
  <c r="D140" i="62"/>
  <c r="C140" i="62"/>
  <c r="D139" i="62"/>
  <c r="C139" i="62"/>
  <c r="D138" i="62"/>
  <c r="C138" i="62"/>
  <c r="D137" i="62"/>
  <c r="C137" i="62"/>
  <c r="D136" i="62"/>
  <c r="C136" i="62"/>
  <c r="D135" i="62"/>
  <c r="C135" i="62"/>
  <c r="D134" i="62"/>
  <c r="C134" i="62"/>
  <c r="D133" i="62"/>
  <c r="C133" i="62"/>
  <c r="D132" i="62"/>
  <c r="C132" i="62"/>
  <c r="D131" i="62"/>
  <c r="C131" i="62"/>
  <c r="D130" i="62"/>
  <c r="C130" i="62"/>
  <c r="D129" i="62"/>
  <c r="C129" i="62"/>
  <c r="D128" i="62"/>
  <c r="C128" i="62"/>
  <c r="D127" i="62"/>
  <c r="C127" i="62"/>
  <c r="D126" i="62"/>
  <c r="C126" i="62"/>
  <c r="D125" i="62"/>
  <c r="C125" i="62"/>
  <c r="D124" i="62"/>
  <c r="C124" i="62"/>
  <c r="D123" i="62"/>
  <c r="C123" i="62"/>
  <c r="D122" i="62"/>
  <c r="C122" i="62"/>
  <c r="D121" i="62"/>
  <c r="C121" i="62"/>
  <c r="D120" i="62"/>
  <c r="C120" i="62"/>
  <c r="D119" i="62"/>
  <c r="C119" i="62"/>
  <c r="D118" i="62"/>
  <c r="C118" i="62"/>
  <c r="D117" i="62"/>
  <c r="C117" i="62"/>
  <c r="D116" i="62"/>
  <c r="C116" i="62"/>
  <c r="D115" i="62"/>
  <c r="C115" i="62"/>
  <c r="D114" i="62"/>
  <c r="C114" i="62"/>
  <c r="D113" i="62"/>
  <c r="C113" i="62"/>
  <c r="D112" i="62"/>
  <c r="C112" i="62"/>
  <c r="D111" i="62"/>
  <c r="C111" i="62"/>
  <c r="D110" i="62"/>
  <c r="C110" i="62"/>
  <c r="D109" i="62"/>
  <c r="C109" i="62"/>
  <c r="D108" i="62"/>
  <c r="C108" i="62"/>
  <c r="D107" i="62"/>
  <c r="C107" i="62"/>
  <c r="D106" i="62"/>
  <c r="C106" i="62"/>
  <c r="D105" i="62"/>
  <c r="C105" i="62"/>
  <c r="D104" i="62"/>
  <c r="C104" i="62"/>
  <c r="D103" i="62"/>
  <c r="C103" i="62"/>
  <c r="D102" i="62"/>
  <c r="C102" i="62"/>
  <c r="D101" i="62"/>
  <c r="C101" i="62"/>
  <c r="D100" i="62"/>
  <c r="C100" i="62"/>
  <c r="D99" i="62"/>
  <c r="C99" i="62"/>
  <c r="D98" i="62"/>
  <c r="C98" i="62"/>
  <c r="D97" i="62"/>
  <c r="C97" i="62"/>
  <c r="D96" i="62"/>
  <c r="C96" i="62"/>
  <c r="D95" i="62"/>
  <c r="C95" i="62"/>
  <c r="D94" i="62"/>
  <c r="C94" i="62"/>
  <c r="D93" i="62"/>
  <c r="C93" i="62"/>
  <c r="D92" i="62"/>
  <c r="C92" i="62"/>
  <c r="D91" i="62"/>
  <c r="C91" i="62"/>
  <c r="D90" i="62"/>
  <c r="C90" i="62"/>
  <c r="D89" i="62"/>
  <c r="C89" i="62"/>
  <c r="D88" i="62"/>
  <c r="C88" i="62"/>
  <c r="D87" i="62"/>
  <c r="C87" i="62"/>
  <c r="D86" i="62"/>
  <c r="C86" i="62"/>
  <c r="D85" i="62"/>
  <c r="C85" i="62"/>
  <c r="D84" i="62"/>
  <c r="C84" i="62"/>
  <c r="D83" i="62"/>
  <c r="C83" i="62"/>
  <c r="D82" i="62"/>
  <c r="C82" i="62"/>
  <c r="D81" i="62"/>
  <c r="C81" i="62"/>
  <c r="D80" i="62"/>
  <c r="C80" i="62"/>
  <c r="D79" i="62"/>
  <c r="C79" i="62"/>
  <c r="D78" i="62"/>
  <c r="C78" i="62"/>
  <c r="D77" i="62"/>
  <c r="C77" i="62"/>
  <c r="D76" i="62"/>
  <c r="C76" i="62"/>
  <c r="D75" i="62"/>
  <c r="C75" i="62"/>
  <c r="D74" i="62"/>
  <c r="C74" i="62"/>
  <c r="D73" i="62"/>
  <c r="C73" i="62"/>
  <c r="D72" i="62"/>
  <c r="C72" i="62"/>
  <c r="D71" i="62"/>
  <c r="C71" i="62"/>
  <c r="D70" i="62"/>
  <c r="C70" i="62"/>
  <c r="D69" i="62"/>
  <c r="C69" i="62"/>
  <c r="D68" i="62"/>
  <c r="C68" i="62"/>
  <c r="D67" i="62"/>
  <c r="C67" i="62"/>
  <c r="D66" i="62"/>
  <c r="C66" i="62"/>
  <c r="D65" i="62"/>
  <c r="C65" i="62"/>
  <c r="D64" i="62"/>
  <c r="C64" i="62"/>
  <c r="D63" i="62"/>
  <c r="C63" i="62"/>
  <c r="D62" i="62"/>
  <c r="C62" i="62"/>
  <c r="D61" i="62"/>
  <c r="C61" i="62"/>
  <c r="D60" i="62"/>
  <c r="C60" i="62"/>
  <c r="D59" i="62"/>
  <c r="C59" i="62"/>
  <c r="D58" i="62"/>
  <c r="C58" i="62"/>
  <c r="D57" i="62"/>
  <c r="C57" i="62"/>
  <c r="D56" i="62"/>
  <c r="C56" i="62"/>
  <c r="D55" i="62"/>
  <c r="C55" i="62"/>
  <c r="D54" i="62"/>
  <c r="C54" i="62"/>
  <c r="D53" i="62"/>
  <c r="C53" i="62"/>
  <c r="D52" i="62"/>
  <c r="C52" i="62"/>
  <c r="D51" i="62"/>
  <c r="C51" i="62"/>
  <c r="D50" i="62"/>
  <c r="C50" i="62"/>
  <c r="D49" i="62"/>
  <c r="C49" i="62"/>
  <c r="D48" i="62"/>
  <c r="C48" i="62"/>
  <c r="D47" i="62"/>
  <c r="C47" i="62"/>
  <c r="D46" i="62"/>
  <c r="C46" i="62"/>
  <c r="D45" i="62"/>
  <c r="C45" i="62"/>
  <c r="D44" i="62"/>
  <c r="C44" i="62"/>
  <c r="D43" i="62"/>
  <c r="C43" i="62"/>
  <c r="D42" i="62"/>
  <c r="C42" i="62"/>
  <c r="D41" i="62"/>
  <c r="C41" i="62"/>
  <c r="D40" i="62"/>
  <c r="C40" i="62"/>
  <c r="D39" i="62"/>
  <c r="C39" i="62"/>
  <c r="D38" i="62"/>
  <c r="C38" i="62"/>
  <c r="D37" i="62"/>
  <c r="C37" i="62"/>
  <c r="D36" i="62"/>
  <c r="C36" i="62"/>
  <c r="D35" i="62"/>
  <c r="C35" i="62"/>
  <c r="D34" i="62"/>
  <c r="C34" i="62"/>
  <c r="D33" i="62"/>
  <c r="C33" i="62"/>
  <c r="D32" i="62"/>
  <c r="C32" i="62"/>
  <c r="D31" i="62"/>
  <c r="C31" i="62"/>
  <c r="D30" i="62"/>
  <c r="C30" i="62"/>
  <c r="D29" i="62"/>
  <c r="C29" i="62"/>
  <c r="D28" i="62"/>
  <c r="C28" i="62"/>
  <c r="D27" i="62"/>
  <c r="C27" i="62"/>
  <c r="D26" i="62"/>
  <c r="C26" i="62"/>
  <c r="D25" i="62"/>
  <c r="C25" i="62"/>
  <c r="D24" i="62"/>
  <c r="C24" i="62"/>
  <c r="D23" i="62"/>
  <c r="C23" i="62"/>
  <c r="D22" i="62"/>
  <c r="C22" i="62"/>
  <c r="D21" i="62"/>
  <c r="C21" i="62"/>
  <c r="D20" i="62"/>
  <c r="C20" i="62"/>
  <c r="D19" i="62"/>
  <c r="C19" i="62"/>
  <c r="D18" i="62"/>
  <c r="C18" i="62"/>
  <c r="D17" i="62"/>
  <c r="C17" i="62"/>
  <c r="D16" i="62"/>
  <c r="C16" i="62"/>
  <c r="D15" i="62"/>
  <c r="C15" i="62"/>
  <c r="D14" i="62"/>
  <c r="C14" i="62"/>
  <c r="D13" i="62"/>
  <c r="C13" i="62"/>
  <c r="D12" i="62"/>
  <c r="C12" i="62"/>
  <c r="D11" i="62"/>
  <c r="C11" i="62"/>
  <c r="D10" i="62"/>
  <c r="C10" i="62"/>
  <c r="D9" i="62"/>
  <c r="C9" i="62"/>
  <c r="D8" i="62"/>
  <c r="C8" i="62"/>
  <c r="D7" i="62"/>
  <c r="C7" i="62"/>
  <c r="D6" i="62"/>
  <c r="C6" i="62"/>
  <c r="D5" i="62"/>
  <c r="C5" i="62"/>
  <c r="D4" i="62"/>
  <c r="C4" i="62"/>
  <c r="D3" i="62"/>
  <c r="C3" i="62"/>
  <c r="D2" i="62"/>
  <c r="C2" i="62"/>
  <c r="L8" i="61"/>
  <c r="L9" i="61"/>
  <c r="L12" i="61"/>
  <c r="L13" i="61"/>
  <c r="L474" i="63" s="1"/>
  <c r="L14" i="61"/>
  <c r="L15" i="61"/>
  <c r="L476" i="63" s="1"/>
  <c r="L16" i="61"/>
  <c r="L17" i="61"/>
  <c r="L478" i="63" s="1"/>
  <c r="L18" i="61"/>
  <c r="L19" i="61"/>
  <c r="L20" i="61"/>
  <c r="L21" i="61"/>
  <c r="L22" i="61"/>
  <c r="L7" i="61"/>
  <c r="L468" i="63" s="1"/>
  <c r="K22" i="61"/>
  <c r="K21" i="61"/>
  <c r="K20" i="61"/>
  <c r="K19" i="61"/>
  <c r="K18" i="61"/>
  <c r="K16" i="61"/>
  <c r="K14" i="61"/>
  <c r="K12" i="61"/>
  <c r="K9" i="61"/>
  <c r="K8" i="61"/>
  <c r="F8" i="61"/>
  <c r="F9" i="61"/>
  <c r="F10" i="61"/>
  <c r="F11" i="61"/>
  <c r="F12" i="61"/>
  <c r="F13" i="61"/>
  <c r="F14" i="61"/>
  <c r="F15" i="61"/>
  <c r="F16" i="61"/>
  <c r="F17" i="61"/>
  <c r="F18" i="61"/>
  <c r="F19" i="61"/>
  <c r="F20" i="61"/>
  <c r="F21" i="61"/>
  <c r="F22" i="61"/>
  <c r="F7" i="61"/>
  <c r="N17" i="52"/>
  <c r="T17" i="52"/>
  <c r="S17" i="52"/>
  <c r="P17" i="52"/>
  <c r="M17" i="52"/>
  <c r="L17" i="52"/>
  <c r="K17" i="52"/>
  <c r="J17" i="52"/>
  <c r="I17" i="52"/>
  <c r="H17" i="52"/>
  <c r="G17" i="52"/>
  <c r="E17" i="52"/>
  <c r="F17" i="52"/>
  <c r="D17" i="52"/>
  <c r="S29" i="52"/>
  <c r="T33" i="52"/>
  <c r="G7" i="38"/>
  <c r="G8" i="38"/>
  <c r="G9" i="38"/>
  <c r="G10" i="38"/>
  <c r="G11" i="38"/>
  <c r="G12" i="38"/>
  <c r="G13" i="38"/>
  <c r="G14" i="38"/>
  <c r="G15" i="38"/>
  <c r="L8" i="39"/>
  <c r="L7" i="39"/>
  <c r="K8" i="39"/>
  <c r="K7" i="39"/>
  <c r="F33" i="52"/>
  <c r="F15" i="52"/>
  <c r="F36" i="52"/>
  <c r="F6" i="52"/>
  <c r="F37" i="52"/>
  <c r="F35" i="52"/>
  <c r="F30" i="52"/>
  <c r="N9" i="52"/>
  <c r="S19" i="52"/>
  <c r="H18" i="52"/>
  <c r="H31" i="52"/>
  <c r="G31" i="52"/>
  <c r="S4" i="52"/>
  <c r="P4" i="52"/>
  <c r="T4" i="52"/>
  <c r="K26" i="65" l="1"/>
  <c r="L26" i="65" s="1"/>
  <c r="K36" i="65"/>
  <c r="K28" i="65"/>
  <c r="K29" i="65"/>
  <c r="K15" i="65"/>
  <c r="K488" i="63" s="1"/>
  <c r="K30" i="65"/>
  <c r="K24" i="65"/>
  <c r="L24" i="65" s="1"/>
  <c r="L497" i="63" s="1"/>
  <c r="K16" i="65"/>
  <c r="K489" i="63" s="1"/>
  <c r="K27" i="65"/>
  <c r="K14" i="65"/>
  <c r="L14" i="65" s="1"/>
  <c r="L487" i="63" s="1"/>
  <c r="L36" i="65"/>
  <c r="K17" i="65"/>
  <c r="G493" i="63"/>
  <c r="K19" i="65"/>
  <c r="K31" i="65"/>
  <c r="K18" i="65"/>
  <c r="K20" i="65"/>
  <c r="K32" i="65"/>
  <c r="L29" i="65"/>
  <c r="G486" i="63"/>
  <c r="K21" i="65"/>
  <c r="K33" i="65"/>
  <c r="K34" i="65"/>
  <c r="K22" i="65"/>
  <c r="K11" i="65"/>
  <c r="K23" i="65"/>
  <c r="K35" i="65"/>
  <c r="K12" i="65"/>
  <c r="K13" i="65"/>
  <c r="K25" i="65"/>
  <c r="G484" i="63"/>
  <c r="C284" i="62"/>
  <c r="G9" i="52"/>
  <c r="K9" i="52"/>
  <c r="I9" i="52"/>
  <c r="L9" i="52"/>
  <c r="M9" i="52"/>
  <c r="T9" i="52"/>
  <c r="P9" i="52"/>
  <c r="S9" i="52"/>
  <c r="E9" i="52"/>
  <c r="F9" i="52"/>
  <c r="H9" i="52"/>
  <c r="J9" i="52"/>
  <c r="S10" i="52"/>
  <c r="D9" i="52"/>
  <c r="H24" i="52"/>
  <c r="G24" i="52"/>
  <c r="J24" i="52"/>
  <c r="K24" i="52"/>
  <c r="I24" i="52"/>
  <c r="L24" i="52"/>
  <c r="M24" i="52"/>
  <c r="N24" i="52"/>
  <c r="T24" i="52"/>
  <c r="P24" i="52"/>
  <c r="S24" i="52"/>
  <c r="E24" i="52"/>
  <c r="F24" i="52"/>
  <c r="S25" i="52"/>
  <c r="D24" i="52"/>
  <c r="D18" i="52"/>
  <c r="E18" i="52"/>
  <c r="F18" i="52"/>
  <c r="N18" i="52"/>
  <c r="G18" i="52"/>
  <c r="J18" i="52"/>
  <c r="K18" i="52"/>
  <c r="I18" i="52"/>
  <c r="L18" i="52"/>
  <c r="M18" i="52"/>
  <c r="T18" i="52"/>
  <c r="P18" i="52"/>
  <c r="S18" i="52"/>
  <c r="E20" i="52"/>
  <c r="F20" i="52"/>
  <c r="H20" i="52"/>
  <c r="S20" i="52"/>
  <c r="T20" i="52"/>
  <c r="P20" i="52"/>
  <c r="S21" i="52"/>
  <c r="D20" i="52"/>
  <c r="N2" i="52"/>
  <c r="T2" i="52"/>
  <c r="P2" i="52"/>
  <c r="S2" i="52"/>
  <c r="E2" i="52"/>
  <c r="F2" i="52"/>
  <c r="H2" i="52"/>
  <c r="G2" i="52"/>
  <c r="J2" i="52"/>
  <c r="K2" i="52"/>
  <c r="I2" i="52"/>
  <c r="L2" i="52"/>
  <c r="M2" i="52"/>
  <c r="S3" i="52"/>
  <c r="D2" i="52"/>
  <c r="D31" i="52"/>
  <c r="E31" i="52"/>
  <c r="F31" i="52"/>
  <c r="S32" i="52"/>
  <c r="J31" i="52"/>
  <c r="K31" i="52"/>
  <c r="I31" i="52"/>
  <c r="L31" i="52"/>
  <c r="M31" i="52"/>
  <c r="N31" i="52"/>
  <c r="T31" i="52"/>
  <c r="P31" i="52"/>
  <c r="S31" i="52"/>
  <c r="S5" i="52"/>
  <c r="E4" i="52"/>
  <c r="F4" i="52"/>
  <c r="H4" i="52"/>
  <c r="G4" i="52"/>
  <c r="J4" i="52"/>
  <c r="K4" i="52"/>
  <c r="I4" i="52"/>
  <c r="L4" i="52"/>
  <c r="M4" i="52"/>
  <c r="N4" i="52"/>
  <c r="D4" i="52"/>
  <c r="E36" i="52"/>
  <c r="H36" i="52"/>
  <c r="G36" i="52"/>
  <c r="J36" i="52"/>
  <c r="K36" i="52"/>
  <c r="I36" i="52"/>
  <c r="L36" i="52"/>
  <c r="M36" i="52"/>
  <c r="N36" i="52"/>
  <c r="T36" i="52"/>
  <c r="P36" i="52"/>
  <c r="S36" i="52"/>
  <c r="E6" i="52"/>
  <c r="H6" i="52"/>
  <c r="G6" i="52"/>
  <c r="J6" i="52"/>
  <c r="K6" i="52"/>
  <c r="I6" i="52"/>
  <c r="L6" i="52"/>
  <c r="M6" i="52"/>
  <c r="N6" i="52"/>
  <c r="T6" i="52"/>
  <c r="P6" i="52"/>
  <c r="S6" i="52"/>
  <c r="E37" i="52"/>
  <c r="H37" i="52"/>
  <c r="G37" i="52"/>
  <c r="J37" i="52"/>
  <c r="K37" i="52"/>
  <c r="I37" i="52"/>
  <c r="L37" i="52"/>
  <c r="M37" i="52"/>
  <c r="N37" i="52"/>
  <c r="T37" i="52"/>
  <c r="P37" i="52"/>
  <c r="S37" i="52"/>
  <c r="E35" i="52"/>
  <c r="H35" i="52"/>
  <c r="G35" i="52"/>
  <c r="J35" i="52"/>
  <c r="K35" i="52"/>
  <c r="I35" i="52"/>
  <c r="L35" i="52"/>
  <c r="M35" i="52"/>
  <c r="N35" i="52"/>
  <c r="T35" i="52"/>
  <c r="P35" i="52"/>
  <c r="S35" i="52"/>
  <c r="E30" i="52"/>
  <c r="H30" i="52"/>
  <c r="G30" i="52"/>
  <c r="J30" i="52"/>
  <c r="K30" i="52"/>
  <c r="I30" i="52"/>
  <c r="L30" i="52"/>
  <c r="M30" i="52"/>
  <c r="N30" i="52"/>
  <c r="T30" i="52"/>
  <c r="P30" i="52"/>
  <c r="S30" i="52"/>
  <c r="D6" i="52"/>
  <c r="D37" i="52"/>
  <c r="D35" i="52"/>
  <c r="D30" i="52"/>
  <c r="D36" i="52"/>
  <c r="D29" i="52"/>
  <c r="E29" i="52"/>
  <c r="F29" i="52"/>
  <c r="H29" i="52"/>
  <c r="G29" i="52"/>
  <c r="J29" i="52"/>
  <c r="K29" i="52"/>
  <c r="I29" i="52"/>
  <c r="L29" i="52"/>
  <c r="M29" i="52"/>
  <c r="P29" i="52"/>
  <c r="N29" i="52"/>
  <c r="T29" i="52"/>
  <c r="D15" i="52"/>
  <c r="E15" i="52"/>
  <c r="H15" i="52"/>
  <c r="S16" i="52"/>
  <c r="G15" i="52"/>
  <c r="J15" i="52"/>
  <c r="K15" i="52"/>
  <c r="I15" i="52"/>
  <c r="L15" i="52"/>
  <c r="M15" i="52"/>
  <c r="N15" i="52"/>
  <c r="T15" i="52"/>
  <c r="P15" i="52"/>
  <c r="S15" i="52"/>
  <c r="D33" i="52"/>
  <c r="E33" i="52"/>
  <c r="H33" i="52"/>
  <c r="G33" i="52"/>
  <c r="J33" i="52"/>
  <c r="K33" i="52"/>
  <c r="I33" i="52"/>
  <c r="L33" i="52"/>
  <c r="M33" i="52"/>
  <c r="N33" i="52"/>
  <c r="S34" i="52"/>
  <c r="P33" i="52"/>
  <c r="S33" i="52"/>
  <c r="O7" i="29"/>
  <c r="N7" i="29" s="1"/>
  <c r="E7" i="29" s="1"/>
  <c r="O8" i="29"/>
  <c r="O9" i="29"/>
  <c r="O10" i="29"/>
  <c r="O11" i="29"/>
  <c r="O12" i="29"/>
  <c r="O13" i="29"/>
  <c r="O14" i="29"/>
  <c r="O15" i="29"/>
  <c r="O16" i="29"/>
  <c r="O17" i="29"/>
  <c r="O18" i="29"/>
  <c r="O19" i="29"/>
  <c r="O20" i="29"/>
  <c r="O21" i="29"/>
  <c r="O22" i="29"/>
  <c r="N8" i="29"/>
  <c r="E8" i="29" s="1"/>
  <c r="L30" i="65" l="1"/>
  <c r="L28" i="65"/>
  <c r="K497" i="63"/>
  <c r="L16" i="65"/>
  <c r="L489" i="63" s="1"/>
  <c r="L15" i="65"/>
  <c r="L488" i="63" s="1"/>
  <c r="K487" i="63"/>
  <c r="L27" i="65"/>
  <c r="K490" i="63"/>
  <c r="L17" i="65"/>
  <c r="L490" i="63" s="1"/>
  <c r="L33" i="65"/>
  <c r="L25" i="65"/>
  <c r="K494" i="63"/>
  <c r="L21" i="65"/>
  <c r="L494" i="63" s="1"/>
  <c r="K486" i="63"/>
  <c r="L13" i="65"/>
  <c r="L486" i="63" s="1"/>
  <c r="K485" i="63"/>
  <c r="L12" i="65"/>
  <c r="L485" i="63" s="1"/>
  <c r="L35" i="65"/>
  <c r="L32" i="65"/>
  <c r="L23" i="65"/>
  <c r="L496" i="63" s="1"/>
  <c r="K496" i="63"/>
  <c r="K493" i="63"/>
  <c r="L20" i="65"/>
  <c r="L493" i="63" s="1"/>
  <c r="L11" i="65"/>
  <c r="L484" i="63" s="1"/>
  <c r="K484" i="63"/>
  <c r="K491" i="63"/>
  <c r="L18" i="65"/>
  <c r="L491" i="63" s="1"/>
  <c r="L22" i="65"/>
  <c r="L495" i="63" s="1"/>
  <c r="K495" i="63"/>
  <c r="L34" i="65"/>
  <c r="L31" i="65"/>
  <c r="K492" i="63"/>
  <c r="L19" i="65"/>
  <c r="L492" i="63" s="1"/>
  <c r="K46" i="25"/>
  <c r="K45" i="25"/>
  <c r="K44" i="25"/>
  <c r="K43" i="25"/>
  <c r="K42" i="25"/>
  <c r="K41" i="25"/>
  <c r="K40" i="25"/>
  <c r="K39" i="25"/>
  <c r="K38" i="25"/>
  <c r="K37" i="25"/>
  <c r="K36" i="25"/>
  <c r="K35" i="25"/>
  <c r="K34" i="25"/>
  <c r="K32" i="25"/>
  <c r="K31" i="25"/>
  <c r="K30" i="25"/>
  <c r="K26" i="25"/>
  <c r="K21" i="25"/>
  <c r="K19" i="25"/>
  <c r="G8" i="25"/>
  <c r="G9" i="25"/>
  <c r="G10" i="25"/>
  <c r="G11" i="25"/>
  <c r="G12" i="25"/>
  <c r="G13" i="25"/>
  <c r="G14" i="25"/>
  <c r="G15" i="25"/>
  <c r="G16" i="25"/>
  <c r="G17" i="25"/>
  <c r="G18" i="25"/>
  <c r="G19" i="25"/>
  <c r="G20" i="25"/>
  <c r="G21" i="25"/>
  <c r="G22" i="25"/>
  <c r="G23" i="25"/>
  <c r="G24" i="25"/>
  <c r="G25" i="25"/>
  <c r="G26" i="25"/>
  <c r="G27" i="25"/>
  <c r="G28" i="25"/>
  <c r="G29" i="25"/>
  <c r="G30" i="25"/>
  <c r="G31" i="25"/>
  <c r="G32" i="25"/>
  <c r="G33" i="25"/>
  <c r="G34" i="25"/>
  <c r="G35" i="25"/>
  <c r="G36" i="25"/>
  <c r="G37" i="25"/>
  <c r="G38" i="25"/>
  <c r="G39" i="25"/>
  <c r="G40" i="25"/>
  <c r="G41" i="25"/>
  <c r="G42" i="25"/>
  <c r="G43" i="25"/>
  <c r="G44" i="25"/>
  <c r="G45" i="25"/>
  <c r="G46" i="25"/>
  <c r="G47" i="25"/>
  <c r="G48" i="25"/>
  <c r="G49" i="25"/>
  <c r="G50" i="25"/>
  <c r="G51" i="25"/>
  <c r="G52" i="25"/>
  <c r="G53" i="25"/>
  <c r="G54" i="25"/>
  <c r="G55" i="25"/>
  <c r="G56" i="25"/>
  <c r="G57" i="25"/>
  <c r="G58" i="25"/>
  <c r="G59" i="25"/>
  <c r="G60" i="25"/>
  <c r="G61" i="25"/>
  <c r="G62" i="25"/>
  <c r="G63" i="25"/>
  <c r="G64" i="25"/>
  <c r="G65" i="25"/>
  <c r="G66" i="25"/>
  <c r="G67" i="25"/>
  <c r="G68" i="25"/>
  <c r="G69" i="25"/>
  <c r="G70" i="25"/>
  <c r="G71" i="25"/>
  <c r="G72" i="25"/>
  <c r="G73" i="25"/>
  <c r="G74" i="25"/>
  <c r="G75" i="25"/>
  <c r="G76" i="25"/>
  <c r="G77" i="25"/>
  <c r="G78" i="25"/>
  <c r="G79" i="25"/>
  <c r="G80" i="25"/>
  <c r="G81" i="25"/>
  <c r="G82" i="25"/>
  <c r="G83" i="25"/>
  <c r="G84" i="25"/>
  <c r="G85" i="25"/>
  <c r="G86" i="25"/>
  <c r="G87" i="25"/>
  <c r="G7" i="25"/>
  <c r="K10" i="8" l="1"/>
  <c r="K9" i="8"/>
  <c r="K7" i="8"/>
  <c r="K10" i="29"/>
  <c r="K9" i="29"/>
  <c r="K8" i="29"/>
  <c r="K11" i="26"/>
  <c r="K16" i="26"/>
  <c r="K18" i="26"/>
  <c r="K22" i="26"/>
  <c r="K20" i="26"/>
  <c r="K19" i="26"/>
  <c r="K7" i="26"/>
  <c r="G15" i="29"/>
  <c r="K38" i="31"/>
  <c r="K37" i="31"/>
  <c r="K36" i="31"/>
  <c r="K35" i="31"/>
  <c r="K27" i="31"/>
  <c r="K26" i="31"/>
  <c r="K25" i="31"/>
  <c r="K23" i="31"/>
  <c r="K22" i="31"/>
  <c r="K21" i="31"/>
  <c r="K20" i="31"/>
  <c r="K19" i="31"/>
  <c r="K11" i="31"/>
  <c r="K10" i="31"/>
  <c r="K9" i="31"/>
  <c r="K7" i="31"/>
  <c r="H33" i="31"/>
  <c r="H34" i="31"/>
  <c r="K60" i="36" l="1"/>
  <c r="K59" i="36"/>
  <c r="K58" i="36"/>
  <c r="K57" i="36"/>
  <c r="K56" i="36"/>
  <c r="K55" i="36"/>
  <c r="K54" i="36"/>
  <c r="K53" i="36"/>
  <c r="K52" i="36"/>
  <c r="K51" i="36"/>
  <c r="K50" i="36"/>
  <c r="K49" i="36"/>
  <c r="K48" i="36"/>
  <c r="K47" i="36"/>
  <c r="K18" i="36"/>
  <c r="K17" i="36"/>
  <c r="K16" i="36"/>
  <c r="K15" i="36"/>
  <c r="K14" i="36"/>
  <c r="K13" i="36"/>
  <c r="K45" i="36"/>
  <c r="K44" i="36"/>
  <c r="K43" i="36"/>
  <c r="K42" i="36"/>
  <c r="K41" i="36"/>
  <c r="K40" i="36"/>
  <c r="K39" i="36"/>
  <c r="K38" i="36"/>
  <c r="K37" i="36"/>
  <c r="K36" i="36"/>
  <c r="K35" i="36"/>
  <c r="K34" i="36"/>
  <c r="K33" i="36"/>
  <c r="K32" i="36"/>
  <c r="K31" i="36"/>
  <c r="K30" i="36"/>
  <c r="K29" i="36"/>
  <c r="K28" i="36"/>
  <c r="K27" i="36"/>
  <c r="K26" i="36"/>
  <c r="K25" i="36"/>
  <c r="K24" i="36"/>
  <c r="K23" i="36"/>
  <c r="K22" i="36"/>
  <c r="K21" i="36"/>
  <c r="K20" i="36"/>
  <c r="K12" i="36"/>
  <c r="K11" i="36"/>
  <c r="K10" i="36"/>
  <c r="K9" i="36"/>
  <c r="K8" i="36"/>
  <c r="K7" i="36"/>
  <c r="L29" i="36"/>
  <c r="L53" i="36"/>
  <c r="AY49" i="46"/>
  <c r="AY50" i="46"/>
  <c r="AY51" i="46"/>
  <c r="AY52" i="46"/>
  <c r="AY53" i="46"/>
  <c r="AY54" i="46"/>
  <c r="AY55" i="46"/>
  <c r="AY56" i="46"/>
  <c r="AY57" i="46"/>
  <c r="AY58" i="46"/>
  <c r="AY59" i="46"/>
  <c r="AY60" i="46"/>
  <c r="AY61" i="46"/>
  <c r="AY62" i="46"/>
  <c r="AY63" i="46"/>
  <c r="AY64" i="46"/>
  <c r="AY65" i="46"/>
  <c r="AY66" i="46"/>
  <c r="AY67" i="46"/>
  <c r="K8" i="46"/>
  <c r="K9" i="46"/>
  <c r="K10" i="46"/>
  <c r="K11" i="46"/>
  <c r="K12" i="46"/>
  <c r="K13" i="46"/>
  <c r="K14" i="46"/>
  <c r="K15" i="46"/>
  <c r="K16" i="46"/>
  <c r="K17" i="46"/>
  <c r="K18" i="46"/>
  <c r="K19" i="46"/>
  <c r="K20" i="46"/>
  <c r="L20" i="46" s="1"/>
  <c r="K21" i="46"/>
  <c r="L21" i="46" s="1"/>
  <c r="K22" i="46"/>
  <c r="L22" i="46"/>
  <c r="K23" i="46"/>
  <c r="K24" i="46"/>
  <c r="K25" i="46"/>
  <c r="K26" i="46"/>
  <c r="K7" i="46"/>
  <c r="H8" i="46"/>
  <c r="H9" i="46"/>
  <c r="H10" i="46"/>
  <c r="H11" i="46"/>
  <c r="H12" i="46"/>
  <c r="H13" i="46"/>
  <c r="H14" i="46"/>
  <c r="H15" i="46"/>
  <c r="H16" i="46"/>
  <c r="H17" i="46"/>
  <c r="H18" i="46"/>
  <c r="H19" i="46"/>
  <c r="H20" i="46"/>
  <c r="H21" i="46"/>
  <c r="H22" i="46"/>
  <c r="H23" i="46"/>
  <c r="H24" i="46"/>
  <c r="H25" i="46"/>
  <c r="H26" i="46"/>
  <c r="F17" i="46"/>
  <c r="L17" i="46" s="1"/>
  <c r="F18" i="46"/>
  <c r="L18" i="46" s="1"/>
  <c r="F19" i="46"/>
  <c r="L19" i="46" s="1"/>
  <c r="F26" i="46"/>
  <c r="AY48" i="46"/>
  <c r="E9" i="46"/>
  <c r="E17" i="46"/>
  <c r="E18" i="46"/>
  <c r="E19" i="46"/>
  <c r="E20" i="46"/>
  <c r="E21" i="46"/>
  <c r="E22" i="46"/>
  <c r="E23" i="46"/>
  <c r="H7" i="46"/>
  <c r="D8" i="46"/>
  <c r="F8" i="46" s="1"/>
  <c r="D9" i="46"/>
  <c r="F9" i="46" s="1"/>
  <c r="D10" i="46"/>
  <c r="F10" i="46" s="1"/>
  <c r="L10" i="46" s="1"/>
  <c r="D11" i="46"/>
  <c r="F11" i="46" s="1"/>
  <c r="L11" i="46" s="1"/>
  <c r="D12" i="46"/>
  <c r="E12" i="46" s="1"/>
  <c r="D13" i="46"/>
  <c r="E13" i="46" s="1"/>
  <c r="D14" i="46"/>
  <c r="E14" i="46" s="1"/>
  <c r="D15" i="46"/>
  <c r="E15" i="46" s="1"/>
  <c r="D16" i="46"/>
  <c r="E16" i="46" s="1"/>
  <c r="D17" i="46"/>
  <c r="D18" i="46"/>
  <c r="D19" i="46"/>
  <c r="D20" i="46"/>
  <c r="F20" i="46" s="1"/>
  <c r="D21" i="46"/>
  <c r="F21" i="46" s="1"/>
  <c r="D22" i="46"/>
  <c r="F22" i="46" s="1"/>
  <c r="D23" i="46"/>
  <c r="F23" i="46" s="1"/>
  <c r="L23" i="46" s="1"/>
  <c r="D24" i="46"/>
  <c r="E24" i="46" s="1"/>
  <c r="D25" i="46"/>
  <c r="E25" i="46" s="1"/>
  <c r="D26" i="46"/>
  <c r="E26" i="46" s="1"/>
  <c r="D7" i="46"/>
  <c r="E7" i="46" s="1"/>
  <c r="H3" i="46"/>
  <c r="I3" i="46"/>
  <c r="C30" i="46"/>
  <c r="C31" i="46"/>
  <c r="C32" i="46"/>
  <c r="C33" i="46"/>
  <c r="C34" i="46"/>
  <c r="C35" i="46"/>
  <c r="C36" i="46"/>
  <c r="B37" i="46"/>
  <c r="C37" i="46"/>
  <c r="B38" i="46"/>
  <c r="C38" i="46"/>
  <c r="B39" i="46"/>
  <c r="C39" i="46"/>
  <c r="C29" i="46"/>
  <c r="AN14" i="46"/>
  <c r="AN13" i="46"/>
  <c r="AN12" i="46"/>
  <c r="AN11" i="46"/>
  <c r="B36" i="46" s="1"/>
  <c r="AN10" i="46"/>
  <c r="B35" i="46" s="1"/>
  <c r="AN9" i="46"/>
  <c r="B34" i="46" s="1"/>
  <c r="AN8" i="46"/>
  <c r="B33" i="46" s="1"/>
  <c r="AN7" i="46"/>
  <c r="B32" i="46" s="1"/>
  <c r="AN6" i="46"/>
  <c r="B31" i="46" s="1"/>
  <c r="AN5" i="46"/>
  <c r="B30" i="46" s="1"/>
  <c r="AN4" i="46"/>
  <c r="B29" i="46" s="1"/>
  <c r="B32" i="45"/>
  <c r="C32" i="45"/>
  <c r="B19" i="45"/>
  <c r="C19" i="45"/>
  <c r="B20" i="45"/>
  <c r="C20" i="45"/>
  <c r="B21" i="45"/>
  <c r="C21" i="45"/>
  <c r="B22" i="45"/>
  <c r="C22" i="45"/>
  <c r="B23" i="45"/>
  <c r="C23" i="45"/>
  <c r="B24" i="45"/>
  <c r="C24" i="45"/>
  <c r="B25" i="45"/>
  <c r="C25" i="45"/>
  <c r="B26" i="45"/>
  <c r="C26" i="45"/>
  <c r="B27" i="45"/>
  <c r="C27" i="45"/>
  <c r="B28" i="45"/>
  <c r="C28" i="45"/>
  <c r="B29" i="45"/>
  <c r="C29" i="45"/>
  <c r="B30" i="45"/>
  <c r="C30" i="45"/>
  <c r="B31" i="45"/>
  <c r="C31" i="45"/>
  <c r="C18" i="45"/>
  <c r="B18" i="45"/>
  <c r="H3" i="45"/>
  <c r="I3" i="45"/>
  <c r="M8" i="45"/>
  <c r="M9" i="45"/>
  <c r="M10" i="45"/>
  <c r="M11" i="45"/>
  <c r="M12" i="45"/>
  <c r="M13" i="45"/>
  <c r="M14" i="45"/>
  <c r="G14" i="45" s="1"/>
  <c r="K14" i="45" s="1"/>
  <c r="L14" i="45" s="1"/>
  <c r="M15" i="45"/>
  <c r="G15" i="45" s="1"/>
  <c r="K15" i="45" s="1"/>
  <c r="L15" i="45" s="1"/>
  <c r="L11" i="45"/>
  <c r="K11" i="45"/>
  <c r="D8" i="45"/>
  <c r="F8" i="45" s="1"/>
  <c r="E8" i="45"/>
  <c r="G8" i="45"/>
  <c r="K8" i="45" s="1"/>
  <c r="L8" i="45" s="1"/>
  <c r="H8" i="45"/>
  <c r="D9" i="45"/>
  <c r="F9" i="45" s="1"/>
  <c r="E9" i="45"/>
  <c r="G9" i="45"/>
  <c r="K9" i="45" s="1"/>
  <c r="L9" i="45" s="1"/>
  <c r="H9" i="45"/>
  <c r="D10" i="45"/>
  <c r="F10" i="45" s="1"/>
  <c r="E10" i="45"/>
  <c r="G10" i="45"/>
  <c r="K10" i="45" s="1"/>
  <c r="L10" i="45" s="1"/>
  <c r="H10" i="45"/>
  <c r="D11" i="45"/>
  <c r="F11" i="45" s="1"/>
  <c r="E11" i="45"/>
  <c r="G11" i="45"/>
  <c r="H11" i="45"/>
  <c r="D12" i="45"/>
  <c r="E12" i="45"/>
  <c r="F12" i="45"/>
  <c r="G12" i="45"/>
  <c r="K12" i="45" s="1"/>
  <c r="L12" i="45" s="1"/>
  <c r="H12" i="45"/>
  <c r="D13" i="45"/>
  <c r="F13" i="45" s="1"/>
  <c r="E13" i="45"/>
  <c r="G13" i="45"/>
  <c r="K13" i="45" s="1"/>
  <c r="L13" i="45" s="1"/>
  <c r="H13" i="45"/>
  <c r="D14" i="45"/>
  <c r="E14" i="45"/>
  <c r="F14" i="45"/>
  <c r="H14" i="45"/>
  <c r="D15" i="45"/>
  <c r="F15" i="45" s="1"/>
  <c r="E15" i="45"/>
  <c r="H15" i="45"/>
  <c r="D7" i="45"/>
  <c r="F7" i="45" s="1"/>
  <c r="M7" i="45"/>
  <c r="G7" i="45" s="1"/>
  <c r="K7" i="45" s="1"/>
  <c r="L7" i="45" s="1"/>
  <c r="H7" i="45"/>
  <c r="E7" i="45"/>
  <c r="L11" i="39"/>
  <c r="L12" i="39"/>
  <c r="L13" i="39"/>
  <c r="K13" i="39"/>
  <c r="K12" i="39"/>
  <c r="K11" i="39"/>
  <c r="K10" i="39"/>
  <c r="L10" i="39" s="1"/>
  <c r="F8" i="39"/>
  <c r="F9" i="39"/>
  <c r="F10" i="39"/>
  <c r="F11" i="39"/>
  <c r="F12" i="39"/>
  <c r="F13" i="39"/>
  <c r="F7" i="39"/>
  <c r="D8" i="39"/>
  <c r="E8" i="39"/>
  <c r="G8" i="39"/>
  <c r="H8" i="39"/>
  <c r="D9" i="39"/>
  <c r="E9" i="39"/>
  <c r="G9" i="39"/>
  <c r="H9" i="39"/>
  <c r="D10" i="39"/>
  <c r="E10" i="39"/>
  <c r="G10" i="39"/>
  <c r="H10" i="39"/>
  <c r="D11" i="39"/>
  <c r="E11" i="39"/>
  <c r="G11" i="39"/>
  <c r="H11" i="39"/>
  <c r="D12" i="39"/>
  <c r="E12" i="39"/>
  <c r="G12" i="39"/>
  <c r="H12" i="39"/>
  <c r="D13" i="39"/>
  <c r="E13" i="39"/>
  <c r="G13" i="39"/>
  <c r="H13" i="39"/>
  <c r="G7" i="39"/>
  <c r="H7" i="39"/>
  <c r="E7" i="39"/>
  <c r="D7" i="39"/>
  <c r="B17" i="39"/>
  <c r="C17" i="39"/>
  <c r="B18" i="39"/>
  <c r="C18" i="39"/>
  <c r="B19" i="39"/>
  <c r="C19" i="39"/>
  <c r="C16" i="39"/>
  <c r="B16" i="39"/>
  <c r="H2" i="39"/>
  <c r="I2" i="39"/>
  <c r="B19" i="38"/>
  <c r="C19" i="38"/>
  <c r="B20" i="38"/>
  <c r="C20" i="38"/>
  <c r="C18" i="38"/>
  <c r="B18" i="38"/>
  <c r="K8" i="38"/>
  <c r="K9" i="38"/>
  <c r="K10" i="38"/>
  <c r="K11" i="38"/>
  <c r="K12" i="38"/>
  <c r="K13" i="38"/>
  <c r="K14" i="38"/>
  <c r="K15" i="38"/>
  <c r="K7" i="38"/>
  <c r="M8" i="38"/>
  <c r="M9" i="38"/>
  <c r="M10" i="38"/>
  <c r="M11" i="38"/>
  <c r="M12" i="38"/>
  <c r="M13" i="38"/>
  <c r="M14" i="38"/>
  <c r="M15" i="38"/>
  <c r="D8" i="38"/>
  <c r="F8" i="38" s="1"/>
  <c r="E8" i="38"/>
  <c r="H8" i="38"/>
  <c r="D9" i="38"/>
  <c r="F9" i="38" s="1"/>
  <c r="E9" i="38"/>
  <c r="H9" i="38"/>
  <c r="D10" i="38"/>
  <c r="F10" i="38" s="1"/>
  <c r="E10" i="38"/>
  <c r="H10" i="38"/>
  <c r="D11" i="38"/>
  <c r="E11" i="38"/>
  <c r="F11" i="38"/>
  <c r="H11" i="38"/>
  <c r="D12" i="38"/>
  <c r="F12" i="38" s="1"/>
  <c r="E12" i="38"/>
  <c r="H12" i="38"/>
  <c r="D13" i="38"/>
  <c r="E13" i="38"/>
  <c r="F13" i="38"/>
  <c r="H13" i="38"/>
  <c r="D14" i="38"/>
  <c r="E14" i="38"/>
  <c r="F14" i="38"/>
  <c r="H14" i="38"/>
  <c r="D15" i="38"/>
  <c r="F15" i="38" s="1"/>
  <c r="E15" i="38"/>
  <c r="H15" i="38"/>
  <c r="F7" i="38"/>
  <c r="G3" i="38"/>
  <c r="H7" i="38"/>
  <c r="E7" i="38"/>
  <c r="M7" i="38"/>
  <c r="D7" i="38"/>
  <c r="L50" i="36"/>
  <c r="L49" i="36"/>
  <c r="L42" i="36"/>
  <c r="L41" i="36"/>
  <c r="L40" i="36"/>
  <c r="L39" i="36"/>
  <c r="L38" i="36"/>
  <c r="L37" i="36"/>
  <c r="L28" i="36"/>
  <c r="L27" i="36"/>
  <c r="L25" i="36"/>
  <c r="L24" i="36"/>
  <c r="L20" i="36"/>
  <c r="L17" i="36"/>
  <c r="L16" i="36"/>
  <c r="L15" i="36"/>
  <c r="L13" i="36"/>
  <c r="L12" i="36"/>
  <c r="L8" i="36"/>
  <c r="F60" i="36"/>
  <c r="L60" i="36" s="1"/>
  <c r="F59" i="36"/>
  <c r="L59" i="36" s="1"/>
  <c r="F58" i="36"/>
  <c r="L58" i="36" s="1"/>
  <c r="F57" i="36"/>
  <c r="L57" i="36" s="1"/>
  <c r="F56" i="36"/>
  <c r="L56" i="36" s="1"/>
  <c r="F55" i="36"/>
  <c r="F54" i="36"/>
  <c r="L54" i="36" s="1"/>
  <c r="F53" i="36"/>
  <c r="F52" i="36"/>
  <c r="L52" i="36" s="1"/>
  <c r="F51" i="36"/>
  <c r="L51" i="36" s="1"/>
  <c r="F50" i="36"/>
  <c r="F49" i="36"/>
  <c r="F48" i="36"/>
  <c r="L48" i="36" s="1"/>
  <c r="F47" i="36"/>
  <c r="L47" i="36" s="1"/>
  <c r="F46" i="36"/>
  <c r="F45" i="36"/>
  <c r="L45" i="36" s="1"/>
  <c r="F44" i="36"/>
  <c r="L44" i="36" s="1"/>
  <c r="F43" i="36"/>
  <c r="F42" i="36"/>
  <c r="F41" i="36"/>
  <c r="F40" i="36"/>
  <c r="F39" i="36"/>
  <c r="F38" i="36"/>
  <c r="F37" i="36"/>
  <c r="F36" i="36"/>
  <c r="L36" i="36" s="1"/>
  <c r="F35" i="36"/>
  <c r="L35" i="36" s="1"/>
  <c r="F34" i="36"/>
  <c r="L34" i="36" s="1"/>
  <c r="F33" i="36"/>
  <c r="L33" i="36" s="1"/>
  <c r="F32" i="36"/>
  <c r="L32" i="36" s="1"/>
  <c r="F31" i="36"/>
  <c r="F30" i="36"/>
  <c r="L30" i="36" s="1"/>
  <c r="F29" i="36"/>
  <c r="F28" i="36"/>
  <c r="F27" i="36"/>
  <c r="F26" i="36"/>
  <c r="L26" i="36" s="1"/>
  <c r="F25" i="36"/>
  <c r="F24" i="36"/>
  <c r="F23" i="36"/>
  <c r="L23" i="36" s="1"/>
  <c r="F22" i="36"/>
  <c r="L22" i="36" s="1"/>
  <c r="F21" i="36"/>
  <c r="L21" i="36" s="1"/>
  <c r="F20" i="36"/>
  <c r="F19" i="36"/>
  <c r="F18" i="36"/>
  <c r="L18" i="36" s="1"/>
  <c r="F17" i="36"/>
  <c r="F16" i="36"/>
  <c r="F15" i="36"/>
  <c r="F14" i="36"/>
  <c r="L14" i="36" s="1"/>
  <c r="F13" i="36"/>
  <c r="F12" i="36"/>
  <c r="F11" i="36"/>
  <c r="L11" i="36" s="1"/>
  <c r="F10" i="36"/>
  <c r="L10" i="36" s="1"/>
  <c r="F9" i="36"/>
  <c r="L9" i="36" s="1"/>
  <c r="F8" i="36"/>
  <c r="F7" i="36"/>
  <c r="L7" i="36" s="1"/>
  <c r="G11" i="36"/>
  <c r="G16" i="36"/>
  <c r="G18" i="36"/>
  <c r="G23" i="36"/>
  <c r="G28" i="36"/>
  <c r="G30" i="36"/>
  <c r="G35" i="36"/>
  <c r="G40" i="36"/>
  <c r="G42" i="36"/>
  <c r="G47" i="36"/>
  <c r="G52" i="36"/>
  <c r="G54" i="36"/>
  <c r="G59" i="36"/>
  <c r="H2" i="36"/>
  <c r="L2" i="36"/>
  <c r="G14" i="36" s="1"/>
  <c r="K2" i="36"/>
  <c r="G8" i="36" s="1"/>
  <c r="L8" i="31"/>
  <c r="L9" i="31"/>
  <c r="L10" i="31"/>
  <c r="L11" i="31"/>
  <c r="L12" i="31"/>
  <c r="L62" i="63" s="1"/>
  <c r="L13" i="31"/>
  <c r="L63" i="63" s="1"/>
  <c r="L14" i="31"/>
  <c r="L64" i="63" s="1"/>
  <c r="L15" i="31"/>
  <c r="L65" i="63" s="1"/>
  <c r="L16" i="31"/>
  <c r="L66" i="63" s="1"/>
  <c r="L19" i="31"/>
  <c r="L20" i="31"/>
  <c r="L21" i="31"/>
  <c r="L22" i="31"/>
  <c r="L23" i="31"/>
  <c r="L24" i="31"/>
  <c r="L25" i="31"/>
  <c r="L26" i="31"/>
  <c r="L27" i="31"/>
  <c r="L28" i="31"/>
  <c r="L78" i="63" s="1"/>
  <c r="L29" i="31"/>
  <c r="L79" i="63" s="1"/>
  <c r="L30" i="31"/>
  <c r="L80" i="63" s="1"/>
  <c r="L31" i="31"/>
  <c r="L81" i="63" s="1"/>
  <c r="L32" i="31"/>
  <c r="L82" i="63" s="1"/>
  <c r="L35" i="31"/>
  <c r="L36" i="31"/>
  <c r="L37" i="31"/>
  <c r="L38" i="31"/>
  <c r="L39" i="31"/>
  <c r="L40" i="31"/>
  <c r="L41" i="31"/>
  <c r="K41" i="31"/>
  <c r="K40" i="31"/>
  <c r="K39" i="31"/>
  <c r="K24" i="31"/>
  <c r="K8" i="31"/>
  <c r="L7" i="31"/>
  <c r="B23" i="31"/>
  <c r="D23" i="31"/>
  <c r="E23" i="31"/>
  <c r="F23" i="31"/>
  <c r="G23" i="31"/>
  <c r="H23" i="31"/>
  <c r="B24" i="31"/>
  <c r="D24" i="31"/>
  <c r="F24" i="31" s="1"/>
  <c r="E24" i="31"/>
  <c r="G24" i="31"/>
  <c r="H24" i="31"/>
  <c r="B25" i="31"/>
  <c r="D25" i="31"/>
  <c r="F25" i="31" s="1"/>
  <c r="E25" i="31"/>
  <c r="G25" i="31"/>
  <c r="H25" i="31"/>
  <c r="B26" i="31"/>
  <c r="D26" i="31"/>
  <c r="E26" i="31"/>
  <c r="F26" i="31"/>
  <c r="G26" i="31"/>
  <c r="H26" i="31"/>
  <c r="B27" i="31"/>
  <c r="D27" i="31"/>
  <c r="E27" i="31"/>
  <c r="F27" i="31"/>
  <c r="G27" i="31"/>
  <c r="H27" i="31"/>
  <c r="B28" i="31"/>
  <c r="D28" i="31"/>
  <c r="E28" i="31"/>
  <c r="F28" i="31"/>
  <c r="G28" i="31"/>
  <c r="H28" i="31"/>
  <c r="B29" i="31"/>
  <c r="D29" i="31"/>
  <c r="E29" i="31"/>
  <c r="F29" i="31"/>
  <c r="G29" i="31"/>
  <c r="H29" i="31"/>
  <c r="B30" i="31"/>
  <c r="D30" i="31"/>
  <c r="E30" i="31"/>
  <c r="F30" i="31"/>
  <c r="G30" i="31"/>
  <c r="H30" i="31"/>
  <c r="B31" i="31"/>
  <c r="D31" i="31"/>
  <c r="E31" i="31"/>
  <c r="F31" i="31"/>
  <c r="G31" i="31"/>
  <c r="B32" i="31"/>
  <c r="D32" i="31"/>
  <c r="E32" i="31"/>
  <c r="F32" i="31"/>
  <c r="G32" i="31"/>
  <c r="B33" i="31"/>
  <c r="D33" i="31"/>
  <c r="E33" i="31"/>
  <c r="F33" i="31"/>
  <c r="G33" i="31"/>
  <c r="B34" i="31"/>
  <c r="D34" i="31"/>
  <c r="E34" i="31"/>
  <c r="F34" i="31"/>
  <c r="G34" i="31"/>
  <c r="B35" i="31"/>
  <c r="D35" i="31"/>
  <c r="E35" i="31"/>
  <c r="F35" i="31"/>
  <c r="G35" i="31"/>
  <c r="H35" i="31"/>
  <c r="B36" i="31"/>
  <c r="D36" i="31"/>
  <c r="E36" i="31"/>
  <c r="F36" i="31"/>
  <c r="G36" i="31"/>
  <c r="H36" i="31"/>
  <c r="B37" i="31"/>
  <c r="D37" i="31"/>
  <c r="E37" i="31"/>
  <c r="F37" i="31"/>
  <c r="G37" i="31"/>
  <c r="H37" i="31"/>
  <c r="B38" i="31"/>
  <c r="D38" i="31"/>
  <c r="E38" i="31"/>
  <c r="F38" i="31"/>
  <c r="G38" i="31"/>
  <c r="H38" i="31"/>
  <c r="B39" i="31"/>
  <c r="D39" i="31"/>
  <c r="F39" i="31"/>
  <c r="G39" i="31"/>
  <c r="H39" i="31"/>
  <c r="B40" i="31"/>
  <c r="D40" i="31"/>
  <c r="E40" i="31"/>
  <c r="F40" i="31"/>
  <c r="G40" i="31"/>
  <c r="H40" i="31"/>
  <c r="B41" i="31"/>
  <c r="D41" i="31"/>
  <c r="E41" i="31"/>
  <c r="F41" i="31"/>
  <c r="G41" i="31"/>
  <c r="H41" i="31"/>
  <c r="B7" i="31"/>
  <c r="D7" i="31"/>
  <c r="E7" i="31"/>
  <c r="F7" i="31"/>
  <c r="G7" i="31"/>
  <c r="H7" i="31"/>
  <c r="B8" i="31"/>
  <c r="D8" i="31"/>
  <c r="E8" i="31"/>
  <c r="F8" i="31"/>
  <c r="G8" i="31"/>
  <c r="H8" i="31"/>
  <c r="B9" i="31"/>
  <c r="D9" i="31"/>
  <c r="E9" i="31"/>
  <c r="F9" i="31"/>
  <c r="G9" i="31"/>
  <c r="H9" i="31"/>
  <c r="B10" i="31"/>
  <c r="D10" i="31"/>
  <c r="E10" i="31"/>
  <c r="F10" i="31"/>
  <c r="G10" i="31"/>
  <c r="H10" i="31"/>
  <c r="B11" i="31"/>
  <c r="D11" i="31"/>
  <c r="E11" i="31"/>
  <c r="F11" i="31"/>
  <c r="G11" i="31"/>
  <c r="H11" i="31"/>
  <c r="B12" i="31"/>
  <c r="D12" i="31"/>
  <c r="E12" i="31"/>
  <c r="F12" i="31"/>
  <c r="G12" i="31"/>
  <c r="H12" i="31"/>
  <c r="B13" i="31"/>
  <c r="D13" i="31"/>
  <c r="E13" i="31"/>
  <c r="F13" i="31"/>
  <c r="G13" i="31"/>
  <c r="H13" i="31"/>
  <c r="B14" i="31"/>
  <c r="D14" i="31"/>
  <c r="E14" i="31"/>
  <c r="F14" i="31"/>
  <c r="G14" i="31"/>
  <c r="H14" i="31"/>
  <c r="B15" i="31"/>
  <c r="D15" i="31"/>
  <c r="E15" i="31"/>
  <c r="F15" i="31"/>
  <c r="G15" i="31"/>
  <c r="H15" i="31"/>
  <c r="B16" i="31"/>
  <c r="D16" i="31"/>
  <c r="F16" i="31" s="1"/>
  <c r="E16" i="31"/>
  <c r="G16" i="31"/>
  <c r="H16" i="31"/>
  <c r="B17" i="31"/>
  <c r="D17" i="31"/>
  <c r="E17" i="31"/>
  <c r="F17" i="31"/>
  <c r="G17" i="31"/>
  <c r="H17" i="31"/>
  <c r="B18" i="31"/>
  <c r="D18" i="31"/>
  <c r="E18" i="31"/>
  <c r="F18" i="31"/>
  <c r="G18" i="31"/>
  <c r="H18" i="31"/>
  <c r="B19" i="31"/>
  <c r="D19" i="31"/>
  <c r="E19" i="31"/>
  <c r="F19" i="31"/>
  <c r="G19" i="31"/>
  <c r="H19" i="31"/>
  <c r="B20" i="31"/>
  <c r="D20" i="31"/>
  <c r="E20" i="31"/>
  <c r="F20" i="31"/>
  <c r="G20" i="31"/>
  <c r="H20" i="31"/>
  <c r="B21" i="31"/>
  <c r="D21" i="31"/>
  <c r="E21" i="31"/>
  <c r="F21" i="31"/>
  <c r="G21" i="31"/>
  <c r="H21" i="31"/>
  <c r="B22" i="31"/>
  <c r="D22" i="31"/>
  <c r="E22" i="31"/>
  <c r="F22" i="31"/>
  <c r="G22" i="31"/>
  <c r="H22" i="31"/>
  <c r="I2" i="31"/>
  <c r="H2" i="31"/>
  <c r="H3" i="31"/>
  <c r="B45" i="31"/>
  <c r="C45" i="31"/>
  <c r="B46" i="31"/>
  <c r="C46" i="31"/>
  <c r="B47" i="31"/>
  <c r="C47" i="31"/>
  <c r="B48" i="31"/>
  <c r="C48" i="31"/>
  <c r="B49" i="31"/>
  <c r="C49" i="31"/>
  <c r="B50" i="31"/>
  <c r="C50" i="31"/>
  <c r="B51" i="31"/>
  <c r="C51" i="31"/>
  <c r="B52" i="31"/>
  <c r="C52" i="31"/>
  <c r="B53" i="31"/>
  <c r="C53" i="31"/>
  <c r="B54" i="31"/>
  <c r="C54" i="31"/>
  <c r="B55" i="31"/>
  <c r="C55" i="31"/>
  <c r="B56" i="31"/>
  <c r="C56" i="31"/>
  <c r="B57" i="31"/>
  <c r="C57" i="31"/>
  <c r="B58" i="31"/>
  <c r="C58" i="31"/>
  <c r="B59" i="31"/>
  <c r="C59" i="31"/>
  <c r="B60" i="31"/>
  <c r="C60" i="31"/>
  <c r="B61" i="31"/>
  <c r="C61" i="31"/>
  <c r="B62" i="31"/>
  <c r="C62" i="31"/>
  <c r="B63" i="31"/>
  <c r="C63" i="31"/>
  <c r="B64" i="31"/>
  <c r="C64" i="31"/>
  <c r="B65" i="31"/>
  <c r="C65" i="31"/>
  <c r="B66" i="31"/>
  <c r="C66" i="31"/>
  <c r="B67" i="31"/>
  <c r="C67" i="31"/>
  <c r="B68" i="31"/>
  <c r="C68" i="31"/>
  <c r="B69" i="31"/>
  <c r="C69" i="31"/>
  <c r="B70" i="31"/>
  <c r="C70" i="31"/>
  <c r="B71" i="31"/>
  <c r="C71" i="31"/>
  <c r="B72" i="31"/>
  <c r="C72" i="31"/>
  <c r="B73" i="31"/>
  <c r="C73" i="31"/>
  <c r="B74" i="31"/>
  <c r="C74" i="31"/>
  <c r="B75" i="31"/>
  <c r="C75" i="31"/>
  <c r="B76" i="31"/>
  <c r="C76" i="31"/>
  <c r="C44" i="31"/>
  <c r="B44" i="31"/>
  <c r="B65" i="30"/>
  <c r="C65" i="30"/>
  <c r="B66" i="30"/>
  <c r="C66" i="30"/>
  <c r="B67" i="30"/>
  <c r="C67" i="30"/>
  <c r="B68" i="30"/>
  <c r="C68" i="30"/>
  <c r="B69" i="30"/>
  <c r="C69" i="30"/>
  <c r="B70" i="30"/>
  <c r="C70" i="30"/>
  <c r="C64" i="30"/>
  <c r="B64" i="30"/>
  <c r="K8" i="30"/>
  <c r="K9" i="30"/>
  <c r="K10" i="30"/>
  <c r="K11" i="30"/>
  <c r="K12" i="30"/>
  <c r="K13" i="30"/>
  <c r="L13" i="30" s="1"/>
  <c r="K14" i="30"/>
  <c r="K15" i="30"/>
  <c r="L15" i="30" s="1"/>
  <c r="K16" i="30"/>
  <c r="K17" i="30"/>
  <c r="K18" i="30"/>
  <c r="K19" i="30"/>
  <c r="L19" i="30" s="1"/>
  <c r="K20" i="30"/>
  <c r="K21" i="30"/>
  <c r="K22" i="30"/>
  <c r="K23" i="30"/>
  <c r="K24" i="30"/>
  <c r="K25" i="30"/>
  <c r="K26" i="30"/>
  <c r="K27" i="30"/>
  <c r="K28" i="30"/>
  <c r="K29" i="30"/>
  <c r="K30" i="30"/>
  <c r="K31" i="30"/>
  <c r="L31" i="30" s="1"/>
  <c r="K32" i="30"/>
  <c r="K33" i="30"/>
  <c r="K34" i="30"/>
  <c r="K35" i="30"/>
  <c r="K36" i="30"/>
  <c r="K37" i="30"/>
  <c r="K38" i="30"/>
  <c r="K39" i="30"/>
  <c r="K40" i="30"/>
  <c r="K41" i="30"/>
  <c r="K42" i="30"/>
  <c r="K43" i="30"/>
  <c r="L43" i="30" s="1"/>
  <c r="K44" i="30"/>
  <c r="K45" i="30"/>
  <c r="K46" i="30"/>
  <c r="K47" i="30"/>
  <c r="K48" i="30"/>
  <c r="K49" i="30"/>
  <c r="K50" i="30"/>
  <c r="K51" i="30"/>
  <c r="K52" i="30"/>
  <c r="K53" i="30"/>
  <c r="K54" i="30"/>
  <c r="K55" i="30"/>
  <c r="L55" i="30" s="1"/>
  <c r="K56" i="30"/>
  <c r="K57" i="30"/>
  <c r="K58" i="30"/>
  <c r="K59" i="30"/>
  <c r="K60" i="30"/>
  <c r="K61" i="30"/>
  <c r="K7" i="30"/>
  <c r="L8" i="30"/>
  <c r="L9" i="30"/>
  <c r="L10" i="30"/>
  <c r="L11" i="30"/>
  <c r="L12" i="30"/>
  <c r="L14" i="30"/>
  <c r="L16" i="30"/>
  <c r="L17" i="30"/>
  <c r="L18" i="30"/>
  <c r="L20" i="30"/>
  <c r="L21" i="30"/>
  <c r="L22" i="30"/>
  <c r="L23" i="30"/>
  <c r="L24" i="30"/>
  <c r="L25" i="30"/>
  <c r="L26" i="30"/>
  <c r="L27" i="30"/>
  <c r="L28" i="30"/>
  <c r="L29" i="30"/>
  <c r="L30" i="30"/>
  <c r="L32" i="30"/>
  <c r="L33" i="30"/>
  <c r="L34" i="30"/>
  <c r="L35" i="30"/>
  <c r="L36" i="30"/>
  <c r="L37" i="30"/>
  <c r="L38" i="30"/>
  <c r="L39" i="30"/>
  <c r="L40" i="30"/>
  <c r="L41" i="30"/>
  <c r="L42" i="30"/>
  <c r="L44" i="30"/>
  <c r="L45" i="30"/>
  <c r="L46" i="30"/>
  <c r="L47" i="30"/>
  <c r="L48" i="30"/>
  <c r="L49" i="30"/>
  <c r="L50" i="30"/>
  <c r="L51" i="30"/>
  <c r="L52" i="30"/>
  <c r="L53" i="30"/>
  <c r="L54" i="30"/>
  <c r="L56" i="30"/>
  <c r="L57" i="30"/>
  <c r="L58" i="30"/>
  <c r="L59" i="30"/>
  <c r="L60" i="30"/>
  <c r="L61" i="30"/>
  <c r="L7" i="30"/>
  <c r="F8" i="30"/>
  <c r="F9" i="30"/>
  <c r="F10" i="30"/>
  <c r="F11" i="30"/>
  <c r="F12" i="30"/>
  <c r="F13" i="30"/>
  <c r="F14" i="30"/>
  <c r="F15" i="30"/>
  <c r="F16" i="30"/>
  <c r="F17" i="30"/>
  <c r="F18" i="30"/>
  <c r="F19" i="30"/>
  <c r="F20" i="30"/>
  <c r="F21" i="30"/>
  <c r="F22" i="30"/>
  <c r="F23" i="30"/>
  <c r="F24" i="30"/>
  <c r="F25" i="30"/>
  <c r="F26" i="30"/>
  <c r="F27" i="30"/>
  <c r="F28" i="30"/>
  <c r="F29" i="30"/>
  <c r="F30" i="30"/>
  <c r="F31" i="30"/>
  <c r="F32" i="30"/>
  <c r="F33" i="30"/>
  <c r="F34" i="30"/>
  <c r="F35" i="30"/>
  <c r="F36" i="30"/>
  <c r="F37" i="30"/>
  <c r="F38" i="30"/>
  <c r="F39" i="30"/>
  <c r="F40" i="30"/>
  <c r="F41" i="30"/>
  <c r="F42" i="30"/>
  <c r="F43" i="30"/>
  <c r="F44" i="30"/>
  <c r="F45" i="30"/>
  <c r="F46" i="30"/>
  <c r="F47" i="30"/>
  <c r="F48" i="30"/>
  <c r="F49" i="30"/>
  <c r="F50" i="30"/>
  <c r="F51" i="30"/>
  <c r="F52" i="30"/>
  <c r="F53" i="30"/>
  <c r="F54" i="30"/>
  <c r="F55" i="30"/>
  <c r="F56" i="30"/>
  <c r="F57" i="30"/>
  <c r="F58" i="30"/>
  <c r="F59" i="30"/>
  <c r="F60" i="30"/>
  <c r="F61" i="30"/>
  <c r="F7" i="30"/>
  <c r="G31" i="30"/>
  <c r="G32" i="30"/>
  <c r="G33" i="30"/>
  <c r="G34" i="30"/>
  <c r="G35" i="30"/>
  <c r="G36" i="30"/>
  <c r="G37" i="30"/>
  <c r="G38" i="30"/>
  <c r="G39" i="30"/>
  <c r="G40" i="30"/>
  <c r="G41" i="30"/>
  <c r="G42" i="30"/>
  <c r="G43" i="30"/>
  <c r="G8" i="30"/>
  <c r="G9" i="30"/>
  <c r="G10" i="30"/>
  <c r="G11" i="30"/>
  <c r="G12" i="30"/>
  <c r="G13" i="30"/>
  <c r="G14" i="30"/>
  <c r="G15" i="30"/>
  <c r="G16" i="30"/>
  <c r="G17" i="30"/>
  <c r="G18" i="30"/>
  <c r="G19" i="30"/>
  <c r="G20" i="30"/>
  <c r="G21" i="30"/>
  <c r="G22" i="30"/>
  <c r="G23" i="30"/>
  <c r="G24" i="30"/>
  <c r="G25" i="30"/>
  <c r="G26" i="30"/>
  <c r="G27" i="30"/>
  <c r="G28" i="30"/>
  <c r="G29" i="30"/>
  <c r="G30" i="30"/>
  <c r="G44" i="30"/>
  <c r="G45" i="30"/>
  <c r="G46" i="30"/>
  <c r="G47" i="30"/>
  <c r="G48" i="30"/>
  <c r="G49" i="30"/>
  <c r="G50" i="30"/>
  <c r="G51" i="30"/>
  <c r="G52" i="30"/>
  <c r="G53" i="30"/>
  <c r="G54" i="30"/>
  <c r="G55" i="30"/>
  <c r="G56" i="30"/>
  <c r="G57" i="30"/>
  <c r="G58" i="30"/>
  <c r="G59" i="30"/>
  <c r="G60" i="30"/>
  <c r="G61" i="30"/>
  <c r="G7" i="30"/>
  <c r="H2" i="30"/>
  <c r="I2" i="30"/>
  <c r="G16" i="29"/>
  <c r="G17" i="29"/>
  <c r="G18" i="29"/>
  <c r="G19" i="29"/>
  <c r="G20" i="29"/>
  <c r="G21" i="29"/>
  <c r="G22" i="29"/>
  <c r="D12" i="29"/>
  <c r="D8" i="29"/>
  <c r="D9" i="29"/>
  <c r="D10" i="29"/>
  <c r="D11" i="29"/>
  <c r="D13" i="29"/>
  <c r="F13" i="29" s="1"/>
  <c r="D14" i="29"/>
  <c r="F14" i="29" s="1"/>
  <c r="D15" i="29"/>
  <c r="D16" i="29"/>
  <c r="D17" i="29"/>
  <c r="D18" i="29"/>
  <c r="D19" i="29"/>
  <c r="F19" i="29" s="1"/>
  <c r="D20" i="29"/>
  <c r="D21" i="29"/>
  <c r="D22" i="29"/>
  <c r="D7" i="29"/>
  <c r="H3" i="29"/>
  <c r="C26" i="29"/>
  <c r="C27" i="29"/>
  <c r="C28" i="29"/>
  <c r="C29" i="29"/>
  <c r="C30" i="29"/>
  <c r="C31" i="29"/>
  <c r="C32" i="29"/>
  <c r="C33" i="29"/>
  <c r="C34" i="29"/>
  <c r="C35" i="29"/>
  <c r="C36" i="29"/>
  <c r="C37" i="29"/>
  <c r="C38" i="29"/>
  <c r="C25" i="29"/>
  <c r="B26" i="29"/>
  <c r="B27" i="29"/>
  <c r="B28" i="29"/>
  <c r="B29" i="29"/>
  <c r="B30" i="29"/>
  <c r="B31" i="29"/>
  <c r="B32" i="29"/>
  <c r="B33" i="29"/>
  <c r="B34" i="29"/>
  <c r="B35" i="29"/>
  <c r="B36" i="29"/>
  <c r="B37" i="29"/>
  <c r="B38" i="29"/>
  <c r="B25" i="29"/>
  <c r="K10" i="28"/>
  <c r="K125" i="63" s="1"/>
  <c r="K11" i="28"/>
  <c r="K126" i="63" s="1"/>
  <c r="K12" i="28"/>
  <c r="K127" i="63" s="1"/>
  <c r="K13" i="28"/>
  <c r="K128" i="63" s="1"/>
  <c r="K14" i="28"/>
  <c r="K129" i="63" s="1"/>
  <c r="K15" i="28"/>
  <c r="K130" i="63" s="1"/>
  <c r="K16" i="28"/>
  <c r="K131" i="63" s="1"/>
  <c r="K17" i="28"/>
  <c r="K132" i="63" s="1"/>
  <c r="K18" i="28"/>
  <c r="K133" i="63" s="1"/>
  <c r="K19" i="28"/>
  <c r="K134" i="63" s="1"/>
  <c r="K20" i="28"/>
  <c r="K135" i="63" s="1"/>
  <c r="K21" i="28"/>
  <c r="K136" i="63" s="1"/>
  <c r="K22" i="28"/>
  <c r="K137" i="63" s="1"/>
  <c r="K23" i="28"/>
  <c r="K138" i="63" s="1"/>
  <c r="K24" i="28"/>
  <c r="K139" i="63" s="1"/>
  <c r="K25" i="28"/>
  <c r="K140" i="63" s="1"/>
  <c r="K26" i="28"/>
  <c r="K141" i="63" s="1"/>
  <c r="K27" i="28"/>
  <c r="K142" i="63" s="1"/>
  <c r="K28" i="28"/>
  <c r="K143" i="63" s="1"/>
  <c r="K29" i="28"/>
  <c r="K144" i="63" s="1"/>
  <c r="K30" i="28"/>
  <c r="K145" i="63" s="1"/>
  <c r="K9" i="28"/>
  <c r="F10" i="28"/>
  <c r="F125" i="63" s="1"/>
  <c r="F11" i="28"/>
  <c r="F126" i="63" s="1"/>
  <c r="F12" i="28"/>
  <c r="F127" i="63" s="1"/>
  <c r="F13" i="28"/>
  <c r="F128" i="63" s="1"/>
  <c r="F14" i="28"/>
  <c r="F129" i="63" s="1"/>
  <c r="F15" i="28"/>
  <c r="F130" i="63" s="1"/>
  <c r="F16" i="28"/>
  <c r="F131" i="63" s="1"/>
  <c r="F17" i="28"/>
  <c r="F132" i="63" s="1"/>
  <c r="F18" i="28"/>
  <c r="F133" i="63" s="1"/>
  <c r="F19" i="28"/>
  <c r="F134" i="63" s="1"/>
  <c r="F20" i="28"/>
  <c r="F135" i="63" s="1"/>
  <c r="F21" i="28"/>
  <c r="F136" i="63" s="1"/>
  <c r="F22" i="28"/>
  <c r="F137" i="63" s="1"/>
  <c r="F23" i="28"/>
  <c r="F138" i="63" s="1"/>
  <c r="F24" i="28"/>
  <c r="F139" i="63" s="1"/>
  <c r="F25" i="28"/>
  <c r="F140" i="63" s="1"/>
  <c r="F26" i="28"/>
  <c r="F141" i="63" s="1"/>
  <c r="F27" i="28"/>
  <c r="F142" i="63" s="1"/>
  <c r="F28" i="28"/>
  <c r="F143" i="63" s="1"/>
  <c r="F29" i="28"/>
  <c r="F144" i="63" s="1"/>
  <c r="F30" i="28"/>
  <c r="F145" i="63" s="1"/>
  <c r="F31" i="28"/>
  <c r="F32" i="28"/>
  <c r="F33" i="28"/>
  <c r="F9" i="28"/>
  <c r="F124" i="63" s="1"/>
  <c r="D74" i="28"/>
  <c r="D223" i="62" s="1"/>
  <c r="D75" i="28"/>
  <c r="D224" i="62" s="1"/>
  <c r="D76" i="28"/>
  <c r="D225" i="62" s="1"/>
  <c r="D77" i="28"/>
  <c r="D226" i="62" s="1"/>
  <c r="D78" i="28"/>
  <c r="D227" i="62" s="1"/>
  <c r="D79" i="28"/>
  <c r="D228" i="62" s="1"/>
  <c r="D80" i="28"/>
  <c r="D229" i="62" s="1"/>
  <c r="D81" i="28"/>
  <c r="D230" i="62" s="1"/>
  <c r="D82" i="28"/>
  <c r="D231" i="62" s="1"/>
  <c r="D83" i="28"/>
  <c r="D232" i="62" s="1"/>
  <c r="D84" i="28"/>
  <c r="D233" i="62" s="1"/>
  <c r="D85" i="28"/>
  <c r="D234" i="62" s="1"/>
  <c r="D86" i="28"/>
  <c r="D235" i="62" s="1"/>
  <c r="D87" i="28"/>
  <c r="D236" i="62" s="1"/>
  <c r="D88" i="28"/>
  <c r="D237" i="62" s="1"/>
  <c r="D89" i="28"/>
  <c r="D238" i="62" s="1"/>
  <c r="C89" i="28"/>
  <c r="C238" i="62" s="1"/>
  <c r="C75" i="28"/>
  <c r="C224" i="62" s="1"/>
  <c r="C76" i="28"/>
  <c r="C225" i="62" s="1"/>
  <c r="C77" i="28"/>
  <c r="C226" i="62" s="1"/>
  <c r="C78" i="28"/>
  <c r="C227" i="62" s="1"/>
  <c r="C79" i="28"/>
  <c r="C228" i="62" s="1"/>
  <c r="C80" i="28"/>
  <c r="C229" i="62" s="1"/>
  <c r="C81" i="28"/>
  <c r="C230" i="62" s="1"/>
  <c r="C82" i="28"/>
  <c r="C231" i="62" s="1"/>
  <c r="C83" i="28"/>
  <c r="C232" i="62" s="1"/>
  <c r="C84" i="28"/>
  <c r="C233" i="62" s="1"/>
  <c r="C85" i="28"/>
  <c r="C234" i="62" s="1"/>
  <c r="C86" i="28"/>
  <c r="C235" i="62" s="1"/>
  <c r="C87" i="28"/>
  <c r="C236" i="62" s="1"/>
  <c r="C88" i="28"/>
  <c r="C237" i="62" s="1"/>
  <c r="C74" i="28"/>
  <c r="C223" i="62" s="1"/>
  <c r="H2" i="28"/>
  <c r="J20" i="52" s="1"/>
  <c r="L8" i="26"/>
  <c r="L9" i="26"/>
  <c r="L10" i="26"/>
  <c r="L11" i="26"/>
  <c r="L12" i="26"/>
  <c r="L13" i="26"/>
  <c r="L14" i="26"/>
  <c r="L15" i="26"/>
  <c r="L16" i="26"/>
  <c r="L17" i="26"/>
  <c r="L18" i="26"/>
  <c r="L19" i="26"/>
  <c r="L20" i="26"/>
  <c r="L22" i="26"/>
  <c r="F8" i="26"/>
  <c r="F9" i="26"/>
  <c r="F10" i="26"/>
  <c r="F11" i="26"/>
  <c r="F12" i="26"/>
  <c r="F13" i="26"/>
  <c r="F14" i="26"/>
  <c r="F15" i="26"/>
  <c r="F16" i="26"/>
  <c r="F17" i="26"/>
  <c r="F18" i="26"/>
  <c r="F19" i="26"/>
  <c r="F20" i="26"/>
  <c r="F21" i="26"/>
  <c r="F22" i="26"/>
  <c r="F7" i="26"/>
  <c r="L7" i="26"/>
  <c r="K12" i="26"/>
  <c r="K17" i="26"/>
  <c r="K10" i="26"/>
  <c r="K9" i="26"/>
  <c r="K15" i="26"/>
  <c r="K14" i="26"/>
  <c r="K13" i="26"/>
  <c r="K8" i="26"/>
  <c r="C26" i="26"/>
  <c r="C27" i="26"/>
  <c r="C28" i="26"/>
  <c r="C29" i="26"/>
  <c r="C30" i="26"/>
  <c r="C31" i="26"/>
  <c r="C32" i="26"/>
  <c r="C33" i="26"/>
  <c r="C34" i="26"/>
  <c r="C35" i="26"/>
  <c r="C36" i="26"/>
  <c r="C37" i="26"/>
  <c r="C38" i="26"/>
  <c r="C39" i="26"/>
  <c r="C40" i="26"/>
  <c r="C41" i="26"/>
  <c r="C42" i="26"/>
  <c r="C43" i="26"/>
  <c r="C44" i="26"/>
  <c r="C45" i="26"/>
  <c r="C46" i="26"/>
  <c r="C47" i="26"/>
  <c r="C48" i="26"/>
  <c r="C49" i="26"/>
  <c r="C50" i="26"/>
  <c r="C51" i="26"/>
  <c r="C52" i="26"/>
  <c r="C53" i="26"/>
  <c r="C54" i="26"/>
  <c r="C55" i="26"/>
  <c r="C56" i="26"/>
  <c r="C57" i="26"/>
  <c r="C58" i="26"/>
  <c r="C59" i="26"/>
  <c r="C60" i="26"/>
  <c r="C25" i="26"/>
  <c r="B26" i="26"/>
  <c r="B27" i="26"/>
  <c r="B28" i="26"/>
  <c r="B29" i="26"/>
  <c r="B30" i="26"/>
  <c r="B31" i="26"/>
  <c r="B32" i="26"/>
  <c r="B33" i="26"/>
  <c r="B34" i="26"/>
  <c r="B35" i="26"/>
  <c r="B36" i="26"/>
  <c r="B37" i="26"/>
  <c r="B38" i="26"/>
  <c r="B39" i="26"/>
  <c r="B40" i="26"/>
  <c r="B41" i="26"/>
  <c r="B42" i="26"/>
  <c r="B43" i="26"/>
  <c r="B44" i="26"/>
  <c r="B45" i="26"/>
  <c r="B46" i="26"/>
  <c r="B47" i="26"/>
  <c r="B48" i="26"/>
  <c r="B49" i="26"/>
  <c r="B50" i="26"/>
  <c r="B51" i="26"/>
  <c r="B52" i="26"/>
  <c r="B53" i="26"/>
  <c r="B54" i="26"/>
  <c r="B55" i="26"/>
  <c r="B56" i="26"/>
  <c r="B57" i="26"/>
  <c r="B58" i="26"/>
  <c r="B59" i="26"/>
  <c r="B60" i="26"/>
  <c r="B25" i="26"/>
  <c r="H3" i="26"/>
  <c r="L51" i="25"/>
  <c r="L75" i="25"/>
  <c r="K53" i="25"/>
  <c r="K52" i="25"/>
  <c r="K51" i="25"/>
  <c r="K50" i="25"/>
  <c r="K49" i="25"/>
  <c r="K48" i="25"/>
  <c r="K47" i="25"/>
  <c r="K7" i="25"/>
  <c r="F7" i="25"/>
  <c r="F8" i="25"/>
  <c r="F9" i="25"/>
  <c r="K8" i="25"/>
  <c r="K9" i="25"/>
  <c r="F10" i="25"/>
  <c r="K12" i="25"/>
  <c r="K10" i="25"/>
  <c r="F11" i="25"/>
  <c r="F12" i="25"/>
  <c r="F13" i="25"/>
  <c r="K13" i="25"/>
  <c r="F14" i="25"/>
  <c r="K14" i="25"/>
  <c r="F15" i="25"/>
  <c r="F16" i="25"/>
  <c r="F17" i="25"/>
  <c r="K17" i="25"/>
  <c r="F18" i="25"/>
  <c r="K18" i="25"/>
  <c r="F19" i="25"/>
  <c r="F20" i="25"/>
  <c r="F21" i="25"/>
  <c r="F22" i="25"/>
  <c r="F23" i="25"/>
  <c r="F24" i="25"/>
  <c r="F25" i="25"/>
  <c r="F26" i="25"/>
  <c r="F27" i="25"/>
  <c r="F28" i="25"/>
  <c r="F29" i="25"/>
  <c r="F30" i="25"/>
  <c r="F31" i="25"/>
  <c r="F32" i="25"/>
  <c r="F33" i="25"/>
  <c r="F34" i="25"/>
  <c r="F35" i="25"/>
  <c r="F36" i="25"/>
  <c r="F37" i="25"/>
  <c r="F38" i="25"/>
  <c r="F39" i="25"/>
  <c r="F40" i="25"/>
  <c r="F41" i="25"/>
  <c r="F42" i="25"/>
  <c r="F43" i="25"/>
  <c r="F44" i="25"/>
  <c r="F45" i="25"/>
  <c r="F46" i="25"/>
  <c r="F47" i="25"/>
  <c r="F48" i="25"/>
  <c r="F49" i="25"/>
  <c r="F50" i="25"/>
  <c r="F51" i="25"/>
  <c r="F52" i="25"/>
  <c r="F53" i="25"/>
  <c r="F54" i="25"/>
  <c r="K55" i="25"/>
  <c r="K54" i="25"/>
  <c r="F55" i="25"/>
  <c r="F56" i="25"/>
  <c r="F57" i="25"/>
  <c r="K57" i="25"/>
  <c r="F58" i="25"/>
  <c r="K58" i="25"/>
  <c r="F59" i="25"/>
  <c r="F60" i="25"/>
  <c r="F61" i="25"/>
  <c r="K61" i="25"/>
  <c r="F62" i="25"/>
  <c r="K62" i="25"/>
  <c r="F63" i="25"/>
  <c r="F64" i="25"/>
  <c r="F65" i="25"/>
  <c r="K65" i="25"/>
  <c r="F66" i="25"/>
  <c r="K66" i="25"/>
  <c r="F67" i="25"/>
  <c r="F68" i="25"/>
  <c r="F69" i="25"/>
  <c r="K69" i="25"/>
  <c r="F70" i="25"/>
  <c r="K70" i="25"/>
  <c r="F71" i="25"/>
  <c r="F72" i="25"/>
  <c r="F73" i="25"/>
  <c r="K73" i="25"/>
  <c r="F74" i="25"/>
  <c r="K74" i="25"/>
  <c r="F75" i="25"/>
  <c r="F76" i="25"/>
  <c r="F77" i="25"/>
  <c r="K75" i="25"/>
  <c r="K77" i="25"/>
  <c r="F78" i="25"/>
  <c r="K83" i="25"/>
  <c r="K78" i="25"/>
  <c r="F79" i="25"/>
  <c r="F80" i="25"/>
  <c r="F81" i="25"/>
  <c r="K81" i="25"/>
  <c r="F82" i="25"/>
  <c r="K82" i="25"/>
  <c r="F83" i="25"/>
  <c r="F84" i="25"/>
  <c r="F85" i="25"/>
  <c r="K85" i="25"/>
  <c r="F86" i="25"/>
  <c r="K86" i="25"/>
  <c r="F87" i="25"/>
  <c r="H2" i="25"/>
  <c r="F10" i="21"/>
  <c r="F11" i="21"/>
  <c r="F12" i="21"/>
  <c r="F13" i="21"/>
  <c r="F14" i="21"/>
  <c r="F15" i="21"/>
  <c r="F16" i="21"/>
  <c r="F17" i="21"/>
  <c r="F18" i="21"/>
  <c r="F19" i="21"/>
  <c r="F20" i="21"/>
  <c r="F21" i="21"/>
  <c r="F22" i="21"/>
  <c r="F23" i="21"/>
  <c r="F24" i="21"/>
  <c r="F25" i="21"/>
  <c r="F26" i="21"/>
  <c r="F27" i="21"/>
  <c r="F28" i="21"/>
  <c r="F29" i="21"/>
  <c r="F30" i="21"/>
  <c r="F31" i="21"/>
  <c r="F32" i="21"/>
  <c r="F33" i="21"/>
  <c r="F34" i="21"/>
  <c r="F35" i="21"/>
  <c r="F36" i="21"/>
  <c r="F37" i="21"/>
  <c r="F38" i="21"/>
  <c r="F39" i="21"/>
  <c r="F40" i="21"/>
  <c r="F41" i="21"/>
  <c r="F42" i="21"/>
  <c r="F43" i="21"/>
  <c r="F44" i="21"/>
  <c r="F45" i="21"/>
  <c r="F46" i="21"/>
  <c r="F47" i="21"/>
  <c r="F48" i="21"/>
  <c r="F49" i="21"/>
  <c r="F50" i="21"/>
  <c r="F51" i="21"/>
  <c r="F52" i="21"/>
  <c r="F53" i="21"/>
  <c r="F54" i="21"/>
  <c r="F55" i="21"/>
  <c r="F56" i="21"/>
  <c r="F57" i="21"/>
  <c r="F58" i="21"/>
  <c r="F59" i="21"/>
  <c r="F60" i="21"/>
  <c r="F61" i="21"/>
  <c r="F62" i="21"/>
  <c r="F63" i="21"/>
  <c r="F64" i="21"/>
  <c r="F65" i="21"/>
  <c r="F66" i="21"/>
  <c r="F67" i="21"/>
  <c r="F68" i="21"/>
  <c r="F69" i="21"/>
  <c r="F70" i="21"/>
  <c r="F71" i="21"/>
  <c r="F72" i="21"/>
  <c r="F73" i="21"/>
  <c r="F74" i="21"/>
  <c r="F75" i="21"/>
  <c r="F76" i="21"/>
  <c r="F77" i="21"/>
  <c r="F78" i="21"/>
  <c r="F79" i="21"/>
  <c r="F80" i="21"/>
  <c r="F81" i="21"/>
  <c r="F82" i="21"/>
  <c r="F83" i="21"/>
  <c r="F84" i="21"/>
  <c r="F85" i="21"/>
  <c r="F86" i="21"/>
  <c r="F87" i="21"/>
  <c r="F88" i="21"/>
  <c r="F89" i="21"/>
  <c r="F90" i="21"/>
  <c r="F91" i="21"/>
  <c r="F92" i="21"/>
  <c r="F93" i="21"/>
  <c r="F94" i="21"/>
  <c r="F95" i="21"/>
  <c r="F96" i="21"/>
  <c r="F97" i="21"/>
  <c r="F98" i="21"/>
  <c r="F99" i="21"/>
  <c r="F100" i="21"/>
  <c r="F101" i="21"/>
  <c r="F102" i="21"/>
  <c r="F103" i="21"/>
  <c r="F104" i="21"/>
  <c r="F105" i="21"/>
  <c r="F106" i="21"/>
  <c r="F107" i="21"/>
  <c r="F108" i="21"/>
  <c r="F109" i="21"/>
  <c r="F9" i="21"/>
  <c r="N93" i="21"/>
  <c r="G93" i="21" s="1"/>
  <c r="O98" i="21"/>
  <c r="N99" i="21"/>
  <c r="O104" i="21"/>
  <c r="N105" i="21"/>
  <c r="O79" i="21"/>
  <c r="O85" i="21"/>
  <c r="O91" i="21"/>
  <c r="N49" i="21"/>
  <c r="O54" i="21"/>
  <c r="N55" i="21"/>
  <c r="O60" i="21"/>
  <c r="N61" i="21"/>
  <c r="O66" i="21"/>
  <c r="N67" i="21"/>
  <c r="O72" i="21"/>
  <c r="N73" i="21"/>
  <c r="O78" i="21"/>
  <c r="O33" i="21"/>
  <c r="N34" i="21"/>
  <c r="O39" i="21"/>
  <c r="N40" i="21"/>
  <c r="O45" i="21"/>
  <c r="N46" i="21"/>
  <c r="O15" i="21"/>
  <c r="O16" i="21"/>
  <c r="O27" i="21"/>
  <c r="O28" i="21"/>
  <c r="N19" i="21"/>
  <c r="N20" i="21"/>
  <c r="L3" i="21"/>
  <c r="O34" i="21" s="1"/>
  <c r="L2" i="21"/>
  <c r="O17" i="21" s="1"/>
  <c r="K3" i="21"/>
  <c r="N35" i="21" s="1"/>
  <c r="K2" i="21"/>
  <c r="N21" i="21" s="1"/>
  <c r="K6" i="21"/>
  <c r="N94" i="21" s="1"/>
  <c r="K5" i="21"/>
  <c r="N78" i="21" s="1"/>
  <c r="G78" i="21" s="1"/>
  <c r="L6" i="21"/>
  <c r="O93" i="21" s="1"/>
  <c r="L5" i="21"/>
  <c r="O80" i="21" s="1"/>
  <c r="L4" i="21"/>
  <c r="O49" i="21" s="1"/>
  <c r="K4" i="21"/>
  <c r="N50" i="21" s="1"/>
  <c r="K3" i="20"/>
  <c r="K2" i="20"/>
  <c r="H2" i="20"/>
  <c r="I2" i="20"/>
  <c r="G2" i="20"/>
  <c r="B36" i="20"/>
  <c r="C36" i="20"/>
  <c r="B37" i="20"/>
  <c r="C37" i="20"/>
  <c r="B38" i="20"/>
  <c r="C38" i="20"/>
  <c r="B39" i="20"/>
  <c r="C39" i="20"/>
  <c r="B40" i="20"/>
  <c r="C40" i="20"/>
  <c r="B41" i="20"/>
  <c r="C41" i="20"/>
  <c r="B42" i="20"/>
  <c r="C42" i="20"/>
  <c r="B43" i="20"/>
  <c r="C43" i="20"/>
  <c r="B44" i="20"/>
  <c r="C44" i="20"/>
  <c r="B45" i="20"/>
  <c r="C45" i="20"/>
  <c r="B46" i="20"/>
  <c r="C46" i="20"/>
  <c r="B47" i="20"/>
  <c r="C47" i="20"/>
  <c r="B48" i="20"/>
  <c r="C48" i="20"/>
  <c r="B49" i="20"/>
  <c r="C49" i="20"/>
  <c r="B50" i="20"/>
  <c r="C50" i="20"/>
  <c r="B51" i="20"/>
  <c r="C51" i="20"/>
  <c r="B52" i="20"/>
  <c r="C52" i="20"/>
  <c r="C35" i="20"/>
  <c r="B35" i="20"/>
  <c r="L10" i="8"/>
  <c r="L9" i="8"/>
  <c r="F8" i="8"/>
  <c r="K18" i="8"/>
  <c r="L18" i="8" s="1"/>
  <c r="K15" i="8"/>
  <c r="L15" i="8" s="1"/>
  <c r="K17" i="8"/>
  <c r="L17" i="8" s="1"/>
  <c r="K16" i="8"/>
  <c r="L16" i="8" s="1"/>
  <c r="K14" i="8"/>
  <c r="L14" i="8" s="1"/>
  <c r="K13" i="8"/>
  <c r="L13" i="8" s="1"/>
  <c r="K12" i="8"/>
  <c r="L12" i="8" s="1"/>
  <c r="K11" i="8"/>
  <c r="L11" i="8" s="1"/>
  <c r="L7" i="8"/>
  <c r="F9" i="8"/>
  <c r="F10" i="8"/>
  <c r="F11" i="8"/>
  <c r="F12" i="8"/>
  <c r="F13" i="8"/>
  <c r="F14" i="8"/>
  <c r="F15" i="8"/>
  <c r="F16" i="8"/>
  <c r="F17" i="8"/>
  <c r="F18" i="8"/>
  <c r="F7" i="8"/>
  <c r="F148" i="63" l="1"/>
  <c r="L148" i="63"/>
  <c r="F147" i="63"/>
  <c r="L147" i="63"/>
  <c r="F146" i="63"/>
  <c r="L146" i="63"/>
  <c r="L25" i="28"/>
  <c r="L140" i="63" s="1"/>
  <c r="L14" i="28"/>
  <c r="L129" i="63" s="1"/>
  <c r="L12" i="28"/>
  <c r="L127" i="63" s="1"/>
  <c r="L24" i="28"/>
  <c r="L139" i="63" s="1"/>
  <c r="L22" i="28"/>
  <c r="L137" i="63" s="1"/>
  <c r="L13" i="28"/>
  <c r="L128" i="63" s="1"/>
  <c r="L10" i="28"/>
  <c r="L125" i="63" s="1"/>
  <c r="L26" i="28"/>
  <c r="L141" i="63" s="1"/>
  <c r="L9" i="28"/>
  <c r="L124" i="63" s="1"/>
  <c r="K124" i="63"/>
  <c r="L28" i="28"/>
  <c r="L143" i="63" s="1"/>
  <c r="L16" i="28"/>
  <c r="L131" i="63" s="1"/>
  <c r="L27" i="28"/>
  <c r="L142" i="63" s="1"/>
  <c r="L15" i="28"/>
  <c r="L130" i="63" s="1"/>
  <c r="L23" i="28"/>
  <c r="L138" i="63" s="1"/>
  <c r="L11" i="28"/>
  <c r="L126" i="63" s="1"/>
  <c r="L21" i="28"/>
  <c r="L136" i="63" s="1"/>
  <c r="L20" i="28"/>
  <c r="L135" i="63" s="1"/>
  <c r="L19" i="28"/>
  <c r="L134" i="63" s="1"/>
  <c r="L30" i="28"/>
  <c r="L145" i="63" s="1"/>
  <c r="L18" i="28"/>
  <c r="L133" i="63" s="1"/>
  <c r="L29" i="28"/>
  <c r="L144" i="63" s="1"/>
  <c r="L17" i="28"/>
  <c r="L132" i="63" s="1"/>
  <c r="L14" i="38"/>
  <c r="L13" i="38"/>
  <c r="L12" i="38"/>
  <c r="L11" i="38"/>
  <c r="L15" i="38"/>
  <c r="L10" i="38"/>
  <c r="L9" i="38"/>
  <c r="L8" i="38"/>
  <c r="L7" i="38"/>
  <c r="F10" i="29"/>
  <c r="F21" i="29"/>
  <c r="F17" i="29"/>
  <c r="F16" i="29"/>
  <c r="F9" i="29"/>
  <c r="F8" i="29"/>
  <c r="F22" i="29"/>
  <c r="L13" i="29"/>
  <c r="L98" i="63" s="1"/>
  <c r="N20" i="29"/>
  <c r="E20" i="29" s="1"/>
  <c r="N17" i="29"/>
  <c r="E17" i="29" s="1"/>
  <c r="N18" i="29"/>
  <c r="E18" i="29" s="1"/>
  <c r="F20" i="29"/>
  <c r="N16" i="29"/>
  <c r="E16" i="29" s="1"/>
  <c r="F18" i="29"/>
  <c r="N15" i="29"/>
  <c r="E15" i="29" s="1"/>
  <c r="N13" i="29"/>
  <c r="E13" i="29" s="1"/>
  <c r="K17" i="29"/>
  <c r="F15" i="29"/>
  <c r="N19" i="29"/>
  <c r="E19" i="29" s="1"/>
  <c r="N11" i="29"/>
  <c r="E11" i="29" s="1"/>
  <c r="N12" i="29"/>
  <c r="E12" i="29" s="1"/>
  <c r="N14" i="29"/>
  <c r="E14" i="29" s="1"/>
  <c r="N10" i="29"/>
  <c r="E10" i="29" s="1"/>
  <c r="N22" i="29"/>
  <c r="E22" i="29" s="1"/>
  <c r="N9" i="29"/>
  <c r="E9" i="29" s="1"/>
  <c r="F12" i="29"/>
  <c r="N21" i="29"/>
  <c r="E21" i="29" s="1"/>
  <c r="F7" i="29"/>
  <c r="F11" i="29"/>
  <c r="K15" i="29"/>
  <c r="K16" i="29"/>
  <c r="L86" i="25"/>
  <c r="L74" i="25"/>
  <c r="L62" i="25"/>
  <c r="L50" i="25"/>
  <c r="L38" i="25"/>
  <c r="L26" i="25"/>
  <c r="L85" i="25"/>
  <c r="L73" i="25"/>
  <c r="L61" i="25"/>
  <c r="L49" i="25"/>
  <c r="L37" i="25"/>
  <c r="L48" i="25"/>
  <c r="L83" i="25"/>
  <c r="L47" i="25"/>
  <c r="L35" i="25"/>
  <c r="L82" i="25"/>
  <c r="L70" i="25"/>
  <c r="L58" i="25"/>
  <c r="L46" i="25"/>
  <c r="L34" i="25"/>
  <c r="L81" i="25"/>
  <c r="L69" i="25"/>
  <c r="L57" i="25"/>
  <c r="L45" i="25"/>
  <c r="L21" i="25"/>
  <c r="L32" i="25"/>
  <c r="L55" i="25"/>
  <c r="L19" i="25"/>
  <c r="L78" i="25"/>
  <c r="L66" i="25"/>
  <c r="L54" i="25"/>
  <c r="L42" i="25"/>
  <c r="L30" i="25"/>
  <c r="L17" i="25"/>
  <c r="L77" i="25"/>
  <c r="L65" i="25"/>
  <c r="L53" i="25"/>
  <c r="L41" i="25"/>
  <c r="L7" i="25"/>
  <c r="L52" i="25"/>
  <c r="L14" i="25"/>
  <c r="L13" i="25"/>
  <c r="L12" i="25"/>
  <c r="L10" i="25"/>
  <c r="L9" i="25"/>
  <c r="L8" i="25"/>
  <c r="L18" i="25"/>
  <c r="L31" i="36"/>
  <c r="L43" i="36"/>
  <c r="L55" i="36"/>
  <c r="G55" i="36"/>
  <c r="G43" i="36"/>
  <c r="G31" i="36"/>
  <c r="G19" i="36"/>
  <c r="G7" i="36"/>
  <c r="G53" i="36"/>
  <c r="G41" i="36"/>
  <c r="G29" i="36"/>
  <c r="G17" i="36"/>
  <c r="G51" i="36"/>
  <c r="G39" i="36"/>
  <c r="G27" i="36"/>
  <c r="G15" i="36"/>
  <c r="G50" i="36"/>
  <c r="G38" i="36"/>
  <c r="G26" i="36"/>
  <c r="G49" i="36"/>
  <c r="G37" i="36"/>
  <c r="G25" i="36"/>
  <c r="G13" i="36"/>
  <c r="G60" i="36"/>
  <c r="G48" i="36"/>
  <c r="G36" i="36"/>
  <c r="G24" i="36"/>
  <c r="G12" i="36"/>
  <c r="G58" i="36"/>
  <c r="G46" i="36"/>
  <c r="G34" i="36"/>
  <c r="G22" i="36"/>
  <c r="G10" i="36"/>
  <c r="G57" i="36"/>
  <c r="G45" i="36"/>
  <c r="G33" i="36"/>
  <c r="G21" i="36"/>
  <c r="G9" i="36"/>
  <c r="G56" i="36"/>
  <c r="G44" i="36"/>
  <c r="G32" i="36"/>
  <c r="G20" i="36"/>
  <c r="F16" i="46"/>
  <c r="L16" i="46" s="1"/>
  <c r="L26" i="46"/>
  <c r="F15" i="46"/>
  <c r="L15" i="46" s="1"/>
  <c r="F14" i="46"/>
  <c r="L14" i="46" s="1"/>
  <c r="F7" i="46"/>
  <c r="L7" i="46" s="1"/>
  <c r="E11" i="46"/>
  <c r="L9" i="46"/>
  <c r="E8" i="46"/>
  <c r="L8" i="46"/>
  <c r="E10" i="46"/>
  <c r="F25" i="46"/>
  <c r="L25" i="46" s="1"/>
  <c r="F13" i="46"/>
  <c r="L13" i="46" s="1"/>
  <c r="F24" i="46"/>
  <c r="L24" i="46" s="1"/>
  <c r="F12" i="46"/>
  <c r="L12" i="46" s="1"/>
  <c r="K84" i="25"/>
  <c r="K80" i="25"/>
  <c r="K76" i="25"/>
  <c r="K72" i="25"/>
  <c r="K68" i="25"/>
  <c r="K64" i="25"/>
  <c r="K60" i="25"/>
  <c r="K56" i="25"/>
  <c r="K16" i="25"/>
  <c r="K87" i="25"/>
  <c r="K79" i="25"/>
  <c r="K71" i="25"/>
  <c r="K67" i="25"/>
  <c r="K63" i="25"/>
  <c r="K59" i="25"/>
  <c r="K15" i="25"/>
  <c r="K11" i="25"/>
  <c r="G50" i="21"/>
  <c r="G46" i="21"/>
  <c r="G49" i="21"/>
  <c r="G34" i="21"/>
  <c r="N18" i="21"/>
  <c r="O26" i="21"/>
  <c r="O14" i="21"/>
  <c r="N45" i="21"/>
  <c r="G45" i="21" s="1"/>
  <c r="N39" i="21"/>
  <c r="G39" i="21" s="1"/>
  <c r="N33" i="21"/>
  <c r="G33" i="21" s="1"/>
  <c r="O92" i="21"/>
  <c r="N72" i="21"/>
  <c r="G72" i="21" s="1"/>
  <c r="N66" i="21"/>
  <c r="G66" i="21" s="1"/>
  <c r="N60" i="21"/>
  <c r="G60" i="21" s="1"/>
  <c r="N54" i="21"/>
  <c r="G54" i="21" s="1"/>
  <c r="N91" i="21"/>
  <c r="G91" i="21" s="1"/>
  <c r="N85" i="21"/>
  <c r="G85" i="21" s="1"/>
  <c r="N79" i="21"/>
  <c r="G79" i="21" s="1"/>
  <c r="N104" i="21"/>
  <c r="G104" i="21" s="1"/>
  <c r="N98" i="21"/>
  <c r="G98" i="21" s="1"/>
  <c r="N92" i="21"/>
  <c r="G92" i="21" s="1"/>
  <c r="N9" i="21"/>
  <c r="N17" i="21"/>
  <c r="G17" i="21" s="1"/>
  <c r="O25" i="21"/>
  <c r="O13" i="21"/>
  <c r="O44" i="21"/>
  <c r="O38" i="21"/>
  <c r="O32" i="21"/>
  <c r="O77" i="21"/>
  <c r="O71" i="21"/>
  <c r="O65" i="21"/>
  <c r="O59" i="21"/>
  <c r="O53" i="21"/>
  <c r="O90" i="21"/>
  <c r="O84" i="21"/>
  <c r="O109" i="21"/>
  <c r="O103" i="21"/>
  <c r="O97" i="21"/>
  <c r="N28" i="21"/>
  <c r="G28" i="21" s="1"/>
  <c r="N16" i="21"/>
  <c r="G16" i="21" s="1"/>
  <c r="O24" i="21"/>
  <c r="O12" i="21"/>
  <c r="N44" i="21"/>
  <c r="G44" i="21" s="1"/>
  <c r="N38" i="21"/>
  <c r="G38" i="21" s="1"/>
  <c r="N32" i="21"/>
  <c r="G32" i="21" s="1"/>
  <c r="N77" i="21"/>
  <c r="N71" i="21"/>
  <c r="G71" i="21" s="1"/>
  <c r="N65" i="21"/>
  <c r="G65" i="21" s="1"/>
  <c r="N59" i="21"/>
  <c r="G59" i="21" s="1"/>
  <c r="N53" i="21"/>
  <c r="N90" i="21"/>
  <c r="G90" i="21" s="1"/>
  <c r="N84" i="21"/>
  <c r="G84" i="21" s="1"/>
  <c r="N109" i="21"/>
  <c r="G109" i="21" s="1"/>
  <c r="N103" i="21"/>
  <c r="G103" i="21" s="1"/>
  <c r="N97" i="21"/>
  <c r="G97" i="21" s="1"/>
  <c r="N86" i="21"/>
  <c r="N27" i="21"/>
  <c r="G27" i="21" s="1"/>
  <c r="N15" i="21"/>
  <c r="G15" i="21" s="1"/>
  <c r="O23" i="21"/>
  <c r="O11" i="21"/>
  <c r="O43" i="21"/>
  <c r="O37" i="21"/>
  <c r="O31" i="21"/>
  <c r="O76" i="21"/>
  <c r="O70" i="21"/>
  <c r="O64" i="21"/>
  <c r="O58" i="21"/>
  <c r="O52" i="21"/>
  <c r="O89" i="21"/>
  <c r="O83" i="21"/>
  <c r="O108" i="21"/>
  <c r="O102" i="21"/>
  <c r="O96" i="21"/>
  <c r="N80" i="21"/>
  <c r="G80" i="21" s="1"/>
  <c r="N26" i="21"/>
  <c r="G26" i="21" s="1"/>
  <c r="N14" i="21"/>
  <c r="G14" i="21" s="1"/>
  <c r="O22" i="21"/>
  <c r="O10" i="21"/>
  <c r="N43" i="21"/>
  <c r="N37" i="21"/>
  <c r="G37" i="21" s="1"/>
  <c r="N31" i="21"/>
  <c r="G31" i="21" s="1"/>
  <c r="N76" i="21"/>
  <c r="G76" i="21" s="1"/>
  <c r="N70" i="21"/>
  <c r="G70" i="21" s="1"/>
  <c r="N64" i="21"/>
  <c r="G64" i="21" s="1"/>
  <c r="N58" i="21"/>
  <c r="G58" i="21" s="1"/>
  <c r="N52" i="21"/>
  <c r="N89" i="21"/>
  <c r="N83" i="21"/>
  <c r="N108" i="21"/>
  <c r="N102" i="21"/>
  <c r="N96" i="21"/>
  <c r="N25" i="21"/>
  <c r="G25" i="21" s="1"/>
  <c r="N13" i="21"/>
  <c r="G13" i="21" s="1"/>
  <c r="O21" i="21"/>
  <c r="G21" i="21" s="1"/>
  <c r="N29" i="21"/>
  <c r="G29" i="21" s="1"/>
  <c r="O42" i="21"/>
  <c r="O36" i="21"/>
  <c r="O30" i="21"/>
  <c r="O75" i="21"/>
  <c r="O69" i="21"/>
  <c r="O63" i="21"/>
  <c r="O57" i="21"/>
  <c r="O51" i="21"/>
  <c r="O88" i="21"/>
  <c r="O82" i="21"/>
  <c r="O107" i="21"/>
  <c r="O101" i="21"/>
  <c r="O95" i="21"/>
  <c r="N24" i="21"/>
  <c r="G24" i="21" s="1"/>
  <c r="N12" i="21"/>
  <c r="G12" i="21" s="1"/>
  <c r="O20" i="21"/>
  <c r="G20" i="21" s="1"/>
  <c r="O29" i="21"/>
  <c r="N42" i="21"/>
  <c r="N36" i="21"/>
  <c r="N30" i="21"/>
  <c r="G30" i="21" s="1"/>
  <c r="N75" i="21"/>
  <c r="G75" i="21" s="1"/>
  <c r="N69" i="21"/>
  <c r="G69" i="21" s="1"/>
  <c r="N63" i="21"/>
  <c r="G63" i="21" s="1"/>
  <c r="N57" i="21"/>
  <c r="G57" i="21" s="1"/>
  <c r="N51" i="21"/>
  <c r="G51" i="21" s="1"/>
  <c r="N88" i="21"/>
  <c r="G88" i="21" s="1"/>
  <c r="N82" i="21"/>
  <c r="N107" i="21"/>
  <c r="N101" i="21"/>
  <c r="N95" i="21"/>
  <c r="N23" i="21"/>
  <c r="N11" i="21"/>
  <c r="O19" i="21"/>
  <c r="G19" i="21" s="1"/>
  <c r="O47" i="21"/>
  <c r="O41" i="21"/>
  <c r="O35" i="21"/>
  <c r="G35" i="21" s="1"/>
  <c r="N48" i="21"/>
  <c r="G48" i="21" s="1"/>
  <c r="O74" i="21"/>
  <c r="O68" i="21"/>
  <c r="O62" i="21"/>
  <c r="O56" i="21"/>
  <c r="O50" i="21"/>
  <c r="O87" i="21"/>
  <c r="O81" i="21"/>
  <c r="O106" i="21"/>
  <c r="O100" i="21"/>
  <c r="O94" i="21"/>
  <c r="G94" i="21" s="1"/>
  <c r="N22" i="21"/>
  <c r="G22" i="21" s="1"/>
  <c r="N10" i="21"/>
  <c r="G10" i="21" s="1"/>
  <c r="O18" i="21"/>
  <c r="N47" i="21"/>
  <c r="N41" i="21"/>
  <c r="O48" i="21"/>
  <c r="N74" i="21"/>
  <c r="G74" i="21" s="1"/>
  <c r="N68" i="21"/>
  <c r="G68" i="21" s="1"/>
  <c r="N62" i="21"/>
  <c r="G62" i="21" s="1"/>
  <c r="N56" i="21"/>
  <c r="G56" i="21" s="1"/>
  <c r="N87" i="21"/>
  <c r="G87" i="21" s="1"/>
  <c r="N81" i="21"/>
  <c r="G81" i="21" s="1"/>
  <c r="N106" i="21"/>
  <c r="G106" i="21" s="1"/>
  <c r="N100" i="21"/>
  <c r="G100" i="21" s="1"/>
  <c r="O9" i="21"/>
  <c r="O46" i="21"/>
  <c r="O40" i="21"/>
  <c r="G40" i="21" s="1"/>
  <c r="O73" i="21"/>
  <c r="G73" i="21" s="1"/>
  <c r="O67" i="21"/>
  <c r="G67" i="21" s="1"/>
  <c r="O61" i="21"/>
  <c r="G61" i="21" s="1"/>
  <c r="O55" i="21"/>
  <c r="G55" i="21" s="1"/>
  <c r="O86" i="21"/>
  <c r="O105" i="21"/>
  <c r="G105" i="21" s="1"/>
  <c r="O99" i="21"/>
  <c r="G99" i="21" s="1"/>
  <c r="L10" i="29" l="1"/>
  <c r="L8" i="29"/>
  <c r="L9" i="29"/>
  <c r="L31" i="25"/>
  <c r="L40" i="25"/>
  <c r="L36" i="25"/>
  <c r="L43" i="25"/>
  <c r="L64" i="25"/>
  <c r="L39" i="25"/>
  <c r="L71" i="25"/>
  <c r="L68" i="25"/>
  <c r="L56" i="25"/>
  <c r="L63" i="25"/>
  <c r="L76" i="25"/>
  <c r="L67" i="25"/>
  <c r="L79" i="25"/>
  <c r="L80" i="25"/>
  <c r="L60" i="25"/>
  <c r="L84" i="25"/>
  <c r="L44" i="25"/>
  <c r="L59" i="25"/>
  <c r="L72" i="25"/>
  <c r="L87" i="25"/>
  <c r="L11" i="25"/>
  <c r="L15" i="25"/>
  <c r="L16" i="25"/>
  <c r="K62" i="21"/>
  <c r="L62" i="21" s="1"/>
  <c r="K61" i="21"/>
  <c r="L61" i="21" s="1"/>
  <c r="K60" i="21"/>
  <c r="L60" i="21" s="1"/>
  <c r="K59" i="21"/>
  <c r="L59" i="21" s="1"/>
  <c r="K58" i="21"/>
  <c r="L58" i="21" s="1"/>
  <c r="K57" i="21"/>
  <c r="L57" i="21" s="1"/>
  <c r="K56" i="21"/>
  <c r="L56" i="21" s="1"/>
  <c r="K35" i="21"/>
  <c r="L35" i="21" s="1"/>
  <c r="K34" i="21"/>
  <c r="L34" i="21" s="1"/>
  <c r="K33" i="21"/>
  <c r="L33" i="21" s="1"/>
  <c r="K32" i="21"/>
  <c r="L32" i="21" s="1"/>
  <c r="K31" i="21"/>
  <c r="L31" i="21" s="1"/>
  <c r="K30" i="21"/>
  <c r="L30" i="21" s="1"/>
  <c r="K29" i="21"/>
  <c r="L29" i="21" s="1"/>
  <c r="G77" i="21"/>
  <c r="K77" i="21" s="1"/>
  <c r="L77" i="21" s="1"/>
  <c r="K65" i="21"/>
  <c r="L65" i="21" s="1"/>
  <c r="K66" i="21"/>
  <c r="L66" i="21" s="1"/>
  <c r="K67" i="21"/>
  <c r="L67" i="21" s="1"/>
  <c r="K68" i="21"/>
  <c r="L68" i="21" s="1"/>
  <c r="G86" i="21"/>
  <c r="K84" i="21" s="1"/>
  <c r="L84" i="21" s="1"/>
  <c r="K89" i="21"/>
  <c r="L89" i="21" s="1"/>
  <c r="G23" i="21"/>
  <c r="G96" i="21"/>
  <c r="G43" i="21"/>
  <c r="G36" i="21"/>
  <c r="G102" i="21"/>
  <c r="G95" i="21"/>
  <c r="G42" i="21"/>
  <c r="G108" i="21"/>
  <c r="K51" i="21"/>
  <c r="L51" i="21" s="1"/>
  <c r="K50" i="21"/>
  <c r="L50" i="21" s="1"/>
  <c r="K49" i="21"/>
  <c r="L49" i="21" s="1"/>
  <c r="K48" i="21"/>
  <c r="L48" i="21" s="1"/>
  <c r="K99" i="21"/>
  <c r="L99" i="21" s="1"/>
  <c r="K98" i="21"/>
  <c r="L98" i="21" s="1"/>
  <c r="K97" i="21"/>
  <c r="L97" i="21" s="1"/>
  <c r="K94" i="21"/>
  <c r="L94" i="21" s="1"/>
  <c r="K93" i="21"/>
  <c r="L93" i="21" s="1"/>
  <c r="K92" i="21"/>
  <c r="L92" i="21" s="1"/>
  <c r="G11" i="21"/>
  <c r="G41" i="21"/>
  <c r="G101" i="21"/>
  <c r="K103" i="21" s="1"/>
  <c r="L103" i="21" s="1"/>
  <c r="G83" i="21"/>
  <c r="G18" i="21"/>
  <c r="K21" i="21" s="1"/>
  <c r="L21" i="21" s="1"/>
  <c r="K69" i="21"/>
  <c r="L69" i="21" s="1"/>
  <c r="G47" i="21"/>
  <c r="G107" i="21"/>
  <c r="K104" i="21" s="1"/>
  <c r="L104" i="21" s="1"/>
  <c r="G89" i="21"/>
  <c r="K91" i="21" s="1"/>
  <c r="L91" i="21" s="1"/>
  <c r="G82" i="21"/>
  <c r="G52" i="21"/>
  <c r="G53" i="21"/>
  <c r="G9" i="21"/>
  <c r="K108" i="21" l="1"/>
  <c r="L108" i="21" s="1"/>
  <c r="K106" i="21"/>
  <c r="L106" i="21" s="1"/>
  <c r="K87" i="21"/>
  <c r="L87" i="21" s="1"/>
  <c r="K107" i="21"/>
  <c r="L107" i="21" s="1"/>
  <c r="K109" i="21"/>
  <c r="L109" i="21" s="1"/>
  <c r="K86" i="21"/>
  <c r="L86" i="21" s="1"/>
  <c r="K82" i="21"/>
  <c r="L82" i="21" s="1"/>
  <c r="K101" i="21"/>
  <c r="L101" i="21" s="1"/>
  <c r="K16" i="21"/>
  <c r="L16" i="21" s="1"/>
  <c r="K43" i="21"/>
  <c r="L43" i="21" s="1"/>
  <c r="K90" i="21"/>
  <c r="L90" i="21" s="1"/>
  <c r="K105" i="21"/>
  <c r="L105" i="21" s="1"/>
  <c r="K85" i="21"/>
  <c r="L85" i="21" s="1"/>
  <c r="K96" i="21"/>
  <c r="L96" i="21" s="1"/>
  <c r="K88" i="21"/>
  <c r="L88" i="21" s="1"/>
  <c r="K102" i="21"/>
  <c r="L102" i="21" s="1"/>
  <c r="K100" i="21"/>
  <c r="L100" i="21" s="1"/>
  <c r="K70" i="21"/>
  <c r="L70" i="21" s="1"/>
  <c r="K73" i="21"/>
  <c r="L73" i="21" s="1"/>
  <c r="K75" i="21"/>
  <c r="L75" i="21" s="1"/>
  <c r="K41" i="21"/>
  <c r="L41" i="21" s="1"/>
  <c r="K38" i="21"/>
  <c r="L38" i="21" s="1"/>
  <c r="K40" i="21"/>
  <c r="L40" i="21" s="1"/>
  <c r="K37" i="21"/>
  <c r="L37" i="21" s="1"/>
  <c r="K36" i="21"/>
  <c r="L36" i="21" s="1"/>
  <c r="K79" i="21"/>
  <c r="L79" i="21" s="1"/>
  <c r="K71" i="21"/>
  <c r="L71" i="21" s="1"/>
  <c r="K72" i="21"/>
  <c r="L72" i="21" s="1"/>
  <c r="K15" i="21"/>
  <c r="L15" i="21" s="1"/>
  <c r="K14" i="21"/>
  <c r="L14" i="21" s="1"/>
  <c r="K13" i="21"/>
  <c r="L13" i="21" s="1"/>
  <c r="K12" i="21"/>
  <c r="L12" i="21" s="1"/>
  <c r="K11" i="21"/>
  <c r="L11" i="21" s="1"/>
  <c r="K10" i="21"/>
  <c r="L10" i="21" s="1"/>
  <c r="K9" i="21"/>
  <c r="L9" i="21" s="1"/>
  <c r="K74" i="21"/>
  <c r="L74" i="21" s="1"/>
  <c r="K44" i="21"/>
  <c r="L44" i="21" s="1"/>
  <c r="K46" i="21"/>
  <c r="L46" i="21" s="1"/>
  <c r="K45" i="21"/>
  <c r="L45" i="21" s="1"/>
  <c r="K47" i="21"/>
  <c r="L47" i="21" s="1"/>
  <c r="K42" i="21"/>
  <c r="L42" i="21" s="1"/>
  <c r="K83" i="21"/>
  <c r="L83" i="21" s="1"/>
  <c r="K78" i="21"/>
  <c r="L78" i="21" s="1"/>
  <c r="K18" i="21"/>
  <c r="L18" i="21" s="1"/>
  <c r="K95" i="21"/>
  <c r="L95" i="21" s="1"/>
  <c r="K39" i="21"/>
  <c r="L39" i="21" s="1"/>
  <c r="K24" i="21"/>
  <c r="L24" i="21" s="1"/>
  <c r="K23" i="21"/>
  <c r="L23" i="21" s="1"/>
  <c r="K26" i="21"/>
  <c r="L26" i="21" s="1"/>
  <c r="K25" i="21"/>
  <c r="L25" i="21" s="1"/>
  <c r="K28" i="21"/>
  <c r="L28" i="21" s="1"/>
  <c r="K27" i="21"/>
  <c r="L27" i="21" s="1"/>
  <c r="K81" i="21"/>
  <c r="L81" i="21" s="1"/>
  <c r="K53" i="21"/>
  <c r="L53" i="21" s="1"/>
  <c r="K52" i="21"/>
  <c r="L52" i="21" s="1"/>
  <c r="K55" i="21"/>
  <c r="L55" i="21" s="1"/>
  <c r="K54" i="21"/>
  <c r="L54" i="21" s="1"/>
  <c r="K76" i="21"/>
  <c r="L76" i="21" s="1"/>
  <c r="K17" i="21"/>
  <c r="L17" i="21" s="1"/>
  <c r="K20" i="21"/>
  <c r="L20" i="21" s="1"/>
  <c r="K22" i="21"/>
  <c r="L22" i="21" s="1"/>
  <c r="K19" i="21"/>
  <c r="L19" i="21" s="1"/>
  <c r="K80" i="21"/>
  <c r="L80" i="21" s="1"/>
  <c r="AD4" i="8" l="1"/>
  <c r="AD5" i="8"/>
  <c r="AD6" i="8"/>
  <c r="AD7" i="8"/>
  <c r="AD8" i="8"/>
  <c r="AD9" i="8"/>
  <c r="AD10" i="8"/>
  <c r="AD11" i="8"/>
  <c r="AD12" i="8"/>
  <c r="AD13" i="8"/>
  <c r="AD14" i="8"/>
  <c r="AD15" i="8"/>
  <c r="AD16" i="8"/>
  <c r="AD17" i="8"/>
  <c r="AD18" i="8"/>
  <c r="AD19" i="8"/>
  <c r="AD20" i="8"/>
  <c r="AD21" i="8"/>
  <c r="AD3" i="8"/>
</calcChain>
</file>

<file path=xl/sharedStrings.xml><?xml version="1.0" encoding="utf-8"?>
<sst xmlns="http://schemas.openxmlformats.org/spreadsheetml/2006/main" count="7435" uniqueCount="1018">
  <si>
    <t xml:space="preserve">Test      </t>
  </si>
  <si>
    <t xml:space="preserve"> p′₀ (kPa) </t>
  </si>
  <si>
    <t xml:space="preserve">     e    </t>
  </si>
  <si>
    <t xml:space="preserve"> p′cs (kPa) </t>
  </si>
  <si>
    <t xml:space="preserve">  ecs</t>
  </si>
  <si>
    <t xml:space="preserve">TxD1-10   </t>
  </si>
  <si>
    <t xml:space="preserve">TxD2-15   </t>
  </si>
  <si>
    <t xml:space="preserve">TxD3-20   </t>
  </si>
  <si>
    <t xml:space="preserve">TxD4-25   </t>
  </si>
  <si>
    <t xml:space="preserve">TxD5-35   </t>
  </si>
  <si>
    <t xml:space="preserve">TxD6-50   </t>
  </si>
  <si>
    <t xml:space="preserve">TxD7-50   </t>
  </si>
  <si>
    <t xml:space="preserve">TxD8-70   </t>
  </si>
  <si>
    <t xml:space="preserve">TxD9-100  </t>
  </si>
  <si>
    <t xml:space="preserve">TxD10-150 </t>
  </si>
  <si>
    <t xml:space="preserve">TxD11-150 </t>
  </si>
  <si>
    <t xml:space="preserve">TxD12-150 </t>
  </si>
  <si>
    <t xml:space="preserve">TxD13-200 </t>
  </si>
  <si>
    <t xml:space="preserve">TxD14-500 </t>
  </si>
  <si>
    <t xml:space="preserve">TxU15-100 </t>
  </si>
  <si>
    <t xml:space="preserve">TxU16-150 </t>
  </si>
  <si>
    <t xml:space="preserve">TxU17-300 </t>
  </si>
  <si>
    <t xml:space="preserve">TxU18-400 </t>
  </si>
  <si>
    <t xml:space="preserve">TxU19-500 </t>
  </si>
  <si>
    <t>p' kPa</t>
  </si>
  <si>
    <t>e_cs</t>
  </si>
  <si>
    <t>Sand</t>
  </si>
  <si>
    <t>Test</t>
  </si>
  <si>
    <t>Type of consolidation</t>
  </si>
  <si>
    <t>Stress path</t>
  </si>
  <si>
    <t>e_c</t>
  </si>
  <si>
    <t>sigma_ac_kPa</t>
  </si>
  <si>
    <t>sigma_rc_kPa</t>
  </si>
  <si>
    <t>p_c_kPa</t>
  </si>
  <si>
    <t>q_c_kPa</t>
  </si>
  <si>
    <t>OCR</t>
  </si>
  <si>
    <t>p_cs_kPa</t>
  </si>
  <si>
    <t>q_cs_kPa</t>
  </si>
  <si>
    <t>eta_cs</t>
  </si>
  <si>
    <t>TS4-171</t>
  </si>
  <si>
    <t>CK</t>
  </si>
  <si>
    <t>sigma_r=const</t>
  </si>
  <si>
    <t>TS4-172</t>
  </si>
  <si>
    <t>TS4-CK5</t>
  </si>
  <si>
    <t>TS4-K6</t>
  </si>
  <si>
    <t>TS4-K8</t>
  </si>
  <si>
    <t>TS4-M32</t>
  </si>
  <si>
    <t>CI</t>
  </si>
  <si>
    <t>TS4-R14</t>
  </si>
  <si>
    <t>p_r=const</t>
  </si>
  <si>
    <t>TS4-U21</t>
  </si>
  <si>
    <t>TS4-U22</t>
  </si>
  <si>
    <t>TS4-U24</t>
  </si>
  <si>
    <t>TS4-U36</t>
  </si>
  <si>
    <t>TS4-U38</t>
  </si>
  <si>
    <t>TS4-U50</t>
  </si>
  <si>
    <t>TS4-V9</t>
  </si>
  <si>
    <t>TS4-C262*</t>
  </si>
  <si>
    <t>TS4-C263*</t>
  </si>
  <si>
    <t>1101*</t>
  </si>
  <si>
    <t>TS4-1103*</t>
  </si>
  <si>
    <t>TS4-1105*</t>
  </si>
  <si>
    <t>TS4-1106*</t>
  </si>
  <si>
    <t>TS4-H0</t>
  </si>
  <si>
    <t>TS4-H1</t>
  </si>
  <si>
    <t>TS4-H2</t>
  </si>
  <si>
    <t>TS4-H3</t>
  </si>
  <si>
    <t>TS4-H4</t>
  </si>
  <si>
    <t>TS4-H5</t>
  </si>
  <si>
    <t>TS4-H6</t>
  </si>
  <si>
    <t>TS4-H7</t>
  </si>
  <si>
    <t>TS4-H8</t>
  </si>
  <si>
    <t>TS4-H10</t>
  </si>
  <si>
    <t>TS4-H11</t>
  </si>
  <si>
    <t>TS4-H12</t>
  </si>
  <si>
    <t>TS4-H13</t>
  </si>
  <si>
    <t>TS4-H14</t>
  </si>
  <si>
    <t>TS4-H15</t>
  </si>
  <si>
    <t>TS4-H16</t>
  </si>
  <si>
    <t>Material</t>
  </si>
  <si>
    <t>TP Lisbon</t>
  </si>
  <si>
    <t>TKO Sand</t>
  </si>
  <si>
    <t>Ticino</t>
  </si>
  <si>
    <t>TSW Sand</t>
  </si>
  <si>
    <t>Tung Chung</t>
  </si>
  <si>
    <t>West Kowloon</t>
  </si>
  <si>
    <t>ID</t>
  </si>
  <si>
    <t>p' (kPa)</t>
  </si>
  <si>
    <t>e0</t>
  </si>
  <si>
    <t>Dr (%)</t>
  </si>
  <si>
    <t>εa (%)</t>
  </si>
  <si>
    <t>q_cs (kPa)</t>
  </si>
  <si>
    <t>TXU1-200</t>
  </si>
  <si>
    <t>TXU2-100</t>
  </si>
  <si>
    <t>TXU3-550</t>
  </si>
  <si>
    <t>TXU4-620</t>
  </si>
  <si>
    <t>TXU5-520</t>
  </si>
  <si>
    <t>TXU6-200</t>
  </si>
  <si>
    <t>TXU7-400</t>
  </si>
  <si>
    <t>TXU8-690</t>
  </si>
  <si>
    <t>TXU9-770</t>
  </si>
  <si>
    <t>TXU10-50</t>
  </si>
  <si>
    <t>TXU11-700</t>
  </si>
  <si>
    <t>TXU12-200</t>
  </si>
  <si>
    <t>TXU13-100</t>
  </si>
  <si>
    <t>TXD14-500</t>
  </si>
  <si>
    <t>TXD15-500</t>
  </si>
  <si>
    <t>TXD16-100</t>
  </si>
  <si>
    <t>TXD17-100</t>
  </si>
  <si>
    <t>TXD18-200</t>
  </si>
  <si>
    <t>TXD19-100</t>
  </si>
  <si>
    <t>Toyoura</t>
  </si>
  <si>
    <t>csl_ln.stan</t>
  </si>
  <si>
    <t>csl_power075.stan</t>
  </si>
  <si>
    <t>csl_powergamma.stan</t>
  </si>
  <si>
    <t>Ottawa</t>
  </si>
  <si>
    <t>Nc</t>
  </si>
  <si>
    <t>CSR</t>
  </si>
  <si>
    <t>DR</t>
  </si>
  <si>
    <t>Banding</t>
  </si>
  <si>
    <t>Sacramento</t>
  </si>
  <si>
    <t>e0 (void ratio)</t>
  </si>
  <si>
    <t>p'_CS (kPa)</t>
  </si>
  <si>
    <t>q_CS (kPa)</t>
  </si>
  <si>
    <t>OMT1</t>
  </si>
  <si>
    <t>OMT2</t>
  </si>
  <si>
    <t>OMT3</t>
  </si>
  <si>
    <t>OMT4</t>
  </si>
  <si>
    <t>OMT5</t>
  </si>
  <si>
    <t>OMT6</t>
  </si>
  <si>
    <t>OMT7</t>
  </si>
  <si>
    <t>OMT8</t>
  </si>
  <si>
    <t>OMT9</t>
  </si>
  <si>
    <t>OMT10</t>
  </si>
  <si>
    <t>OMT11</t>
  </si>
  <si>
    <t>OMT12</t>
  </si>
  <si>
    <t>OMT13</t>
  </si>
  <si>
    <t>OSD1</t>
  </si>
  <si>
    <t>OSD2</t>
  </si>
  <si>
    <t>OSD3</t>
  </si>
  <si>
    <t>OSD4</t>
  </si>
  <si>
    <t>OSD5</t>
  </si>
  <si>
    <t>OSD6</t>
  </si>
  <si>
    <t>OSD7</t>
  </si>
  <si>
    <t>OWP1</t>
  </si>
  <si>
    <t>OWP2</t>
  </si>
  <si>
    <t>OWP3</t>
  </si>
  <si>
    <t>OWP4</t>
  </si>
  <si>
    <t>Clean Sand</t>
  </si>
  <si>
    <t>-</t>
  </si>
  <si>
    <t>File Name</t>
  </si>
  <si>
    <t>Sand Type</t>
  </si>
  <si>
    <t>Fines Type</t>
  </si>
  <si>
    <t>Fines Content (%)</t>
  </si>
  <si>
    <t>Void Ratio</t>
  </si>
  <si>
    <t>Relative Density (%)</t>
  </si>
  <si>
    <t>Confining Stress (kPa)</t>
  </si>
  <si>
    <t>Cyclic Stress Ratio</t>
  </si>
  <si>
    <t>M0E68C30.prn</t>
  </si>
  <si>
    <t>Mont</t>
  </si>
  <si>
    <t>N/A</t>
  </si>
  <si>
    <t>M0E68C35.prn</t>
  </si>
  <si>
    <t>M0E68C40.prn</t>
  </si>
  <si>
    <t>M0E71C28.prn</t>
  </si>
  <si>
    <t>Silt</t>
  </si>
  <si>
    <t>M0E71C31.prn</t>
  </si>
  <si>
    <t>M0E71C33.prn</t>
  </si>
  <si>
    <t>M0E72C27.prn</t>
  </si>
  <si>
    <t>M0E72C30.prn</t>
  </si>
  <si>
    <t>M0E72C35.prn</t>
  </si>
  <si>
    <t>M0E73C25.prn</t>
  </si>
  <si>
    <t>M0E73C31.prn</t>
  </si>
  <si>
    <t>M0E73C37.prn</t>
  </si>
  <si>
    <t>M0E74C22.prn</t>
  </si>
  <si>
    <t>M0E74C25.prn</t>
  </si>
  <si>
    <t>M0E75C20.prn</t>
  </si>
  <si>
    <t>M0E75C22.prn</t>
  </si>
  <si>
    <t>M0E75C25.prn</t>
  </si>
  <si>
    <t>M0E75C30.prn</t>
  </si>
  <si>
    <t>M0E76C22.prn</t>
  </si>
  <si>
    <t>M0E76C25.prn</t>
  </si>
  <si>
    <t>M0E76C28.prn</t>
  </si>
  <si>
    <t>M0E84C19.prn</t>
  </si>
  <si>
    <t>M0E84C20.prn</t>
  </si>
  <si>
    <t>M0E84C21.prn</t>
  </si>
  <si>
    <t>p'_cs</t>
  </si>
  <si>
    <t>emax</t>
  </si>
  <si>
    <t>emin</t>
  </si>
  <si>
    <t>Gs</t>
  </si>
  <si>
    <t>Cycles to 5% DA Strain</t>
  </si>
  <si>
    <t>Cycles to Ave Ru of 1.00</t>
  </si>
  <si>
    <r>
      <rPr>
        <sz val="11"/>
        <color theme="1"/>
        <rFont val="Symbol"/>
        <family val="1"/>
        <charset val="2"/>
      </rPr>
      <t>s</t>
    </r>
    <r>
      <rPr>
        <sz val="11"/>
        <color theme="1"/>
        <rFont val="Aptos Narrow"/>
        <family val="2"/>
        <scheme val="minor"/>
      </rPr>
      <t>'</t>
    </r>
    <r>
      <rPr>
        <vertAlign val="sub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1"/>
        <charset val="2"/>
        <scheme val="minor"/>
      </rPr>
      <t xml:space="preserve"> </t>
    </r>
    <r>
      <rPr>
        <sz val="11"/>
        <color theme="1"/>
        <rFont val="Aptos Narrow"/>
        <family val="2"/>
        <scheme val="minor"/>
      </rPr>
      <t>(kPa)</t>
    </r>
  </si>
  <si>
    <r>
      <t>e</t>
    </r>
    <r>
      <rPr>
        <vertAlign val="subscript"/>
        <sz val="11"/>
        <color theme="1"/>
        <rFont val="Aptos Narrow"/>
        <family val="2"/>
        <scheme val="minor"/>
      </rPr>
      <t>0</t>
    </r>
  </si>
  <si>
    <r>
      <t>N</t>
    </r>
    <r>
      <rPr>
        <vertAlign val="subscript"/>
        <sz val="11"/>
        <color theme="1"/>
        <rFont val="Aptos Narrow"/>
        <family val="2"/>
        <scheme val="minor"/>
      </rPr>
      <t>c</t>
    </r>
  </si>
  <si>
    <t>Failure</t>
  </si>
  <si>
    <t>5% DA</t>
  </si>
  <si>
    <t>ru=1</t>
  </si>
  <si>
    <t>Monterey 0/30</t>
  </si>
  <si>
    <t>CLK Sand</t>
  </si>
  <si>
    <t>Test Name</t>
  </si>
  <si>
    <t>Initial p' (kPa)</t>
  </si>
  <si>
    <t>Initial e</t>
  </si>
  <si>
    <t>End p' (kPa)</t>
  </si>
  <si>
    <t>End q (kPa)</t>
  </si>
  <si>
    <t>End e</t>
  </si>
  <si>
    <t>Remarks</t>
  </si>
  <si>
    <t>Con.</t>
  </si>
  <si>
    <t>CS</t>
  </si>
  <si>
    <t>Initial ψ₀</t>
  </si>
  <si>
    <t>Status</t>
  </si>
  <si>
    <t>End ε₁ (%)</t>
  </si>
  <si>
    <t>CIU-M 200</t>
  </si>
  <si>
    <t>Dil.</t>
  </si>
  <si>
    <t>CIU-D 200</t>
  </si>
  <si>
    <t>CIU-D 390</t>
  </si>
  <si>
    <t>CIU-M 400</t>
  </si>
  <si>
    <t>CID-L 100†</t>
  </si>
  <si>
    <t>Void ratio calculated from reconstitution density</t>
  </si>
  <si>
    <t>CID-D 115</t>
  </si>
  <si>
    <t>CID-L 300</t>
  </si>
  <si>
    <t>CID-D 410††</t>
  </si>
  <si>
    <t>Some particle breakage expected</t>
  </si>
  <si>
    <t>CID-D 515††</t>
  </si>
  <si>
    <t>CID-L 1600†††</t>
  </si>
  <si>
    <t>Specimens confirmed to be virgin</t>
  </si>
  <si>
    <t>CID-L #6 100†††</t>
  </si>
  <si>
    <t>CID-L 190 UR</t>
  </si>
  <si>
    <t>Un/Re-load cycles applied</t>
  </si>
  <si>
    <t>CID-D 200 UR</t>
  </si>
  <si>
    <t>STx</t>
  </si>
  <si>
    <t>D50(mm)</t>
  </si>
  <si>
    <t>FC(%)</t>
  </si>
  <si>
    <t>Consolidation</t>
  </si>
  <si>
    <t>Loadingfrequency (Hz)</t>
  </si>
  <si>
    <t>Sample preparation</t>
  </si>
  <si>
    <t>References</t>
  </si>
  <si>
    <r>
      <t xml:space="preserve">Saldaña, H. (2021). </t>
    </r>
    <r>
      <rPr>
        <i/>
        <sz val="12"/>
        <color theme="1"/>
        <rFont val="Aptos"/>
        <family val="2"/>
      </rPr>
      <t>Calibración de modelo constitutivo PM4Sand en suelos de Concepción</t>
    </r>
    <r>
      <rPr>
        <sz val="12"/>
        <color theme="1"/>
        <rFont val="Aptos"/>
        <family val="2"/>
      </rPr>
      <t xml:space="preserve"> [Memoria de título de Ingeniero Civil no publicada]. Universidad de Concepción, Facultad de Ingeniería, Concepción, Chile.</t>
    </r>
  </si>
  <si>
    <r>
      <t xml:space="preserve">Kuncar, C. (2025). </t>
    </r>
    <r>
      <rPr>
        <i/>
        <sz val="12"/>
        <color theme="1"/>
        <rFont val="Aptos"/>
        <family val="2"/>
      </rPr>
      <t>Hacia una estimación eficiente del estado crítico: Aplicación de descriptores morfológicos en arena Biobío</t>
    </r>
    <r>
      <rPr>
        <sz val="12"/>
        <color theme="1"/>
        <rFont val="Aptos"/>
        <family val="2"/>
      </rPr>
      <t xml:space="preserve"> [Memoria de título de Ingeniero Civil no publicada]. Universidad de Concepción, Facultad de Ingeniería, Concepción, Chile.</t>
    </r>
  </si>
  <si>
    <t>Extra</t>
  </si>
  <si>
    <t>Code</t>
  </si>
  <si>
    <t>Gamma</t>
  </si>
  <si>
    <t>Lambda</t>
  </si>
  <si>
    <t>Xi</t>
  </si>
  <si>
    <t>Ctx</t>
  </si>
  <si>
    <t>Cc</t>
  </si>
  <si>
    <t>Cu</t>
  </si>
  <si>
    <t>Isotropic</t>
  </si>
  <si>
    <t>M</t>
  </si>
  <si>
    <t>p'_cs (kPa)</t>
  </si>
  <si>
    <t>Obs</t>
  </si>
  <si>
    <t>No alcanzó CS</t>
  </si>
  <si>
    <t>Autor descarta puntos para estimacion de CSL</t>
  </si>
  <si>
    <t>Sitio</t>
  </si>
  <si>
    <t>Profundidad Muestra (m)</t>
  </si>
  <si>
    <t>N° ensayo</t>
  </si>
  <si>
    <t>B Skempton</t>
  </si>
  <si>
    <t>f (Hz)</t>
  </si>
  <si>
    <t>Dr_lab (%)</t>
  </si>
  <si>
    <t>Hogar Freire</t>
  </si>
  <si>
    <t>Valle Noble</t>
  </si>
  <si>
    <t>Description</t>
  </si>
  <si>
    <t>HF - 4.5m</t>
  </si>
  <si>
    <t>HF - 11m</t>
  </si>
  <si>
    <t>Dry Deposition</t>
  </si>
  <si>
    <t>σ'3 (kPa)</t>
  </si>
  <si>
    <t>e0_con</t>
  </si>
  <si>
    <t>grupo</t>
  </si>
  <si>
    <t>Hogar Freire - 1 - ru=1 - 4.5 m</t>
  </si>
  <si>
    <t>Hogar Freire - 4 - ru=1 - 4.5 m</t>
  </si>
  <si>
    <t>Hogar Freire - 5 - ru=1 - 4.5 m</t>
  </si>
  <si>
    <t>Hogar Freire - 1 - ru=1 - 11 m</t>
  </si>
  <si>
    <t>Hogar Freire - 2 - ru=1 - 11 m</t>
  </si>
  <si>
    <t>Hogar Freire - 3 - ru=1 - 11 m</t>
  </si>
  <si>
    <t>Hogar Freire - 4 - ru=1 - 11 m</t>
  </si>
  <si>
    <t>Hogar Freire - 3 - ru=1 - 4.5 m</t>
  </si>
  <si>
    <t>Hogar Freire - 1 - 5% DA - 11 m</t>
  </si>
  <si>
    <t>Hogar Freire - 2 - 5% DA - 11 m</t>
  </si>
  <si>
    <t>Hogar Freire - 3 - 5% DA - 11 m</t>
  </si>
  <si>
    <t>Hogar Freire - 4 - 5% DA - 11 m</t>
  </si>
  <si>
    <r>
      <t>Viana da Fonseca, A., Molina-Gómez, F., &amp; Ferreira, C. (2023). Liquefaction resistance of TP-Lisbon sand: a critical state interpretation using in situ and laboratory testing. </t>
    </r>
    <r>
      <rPr>
        <i/>
        <sz val="12"/>
        <color theme="1"/>
        <rFont val="Aptos"/>
        <family val="2"/>
      </rPr>
      <t>Bulletin of Earthquake Engineering</t>
    </r>
    <r>
      <rPr>
        <sz val="12"/>
        <color theme="1"/>
        <rFont val="Aptos"/>
        <family val="2"/>
      </rPr>
      <t>, </t>
    </r>
    <r>
      <rPr>
        <i/>
        <sz val="12"/>
        <color theme="1"/>
        <rFont val="Aptos"/>
        <family val="2"/>
      </rPr>
      <t>21</t>
    </r>
    <r>
      <rPr>
        <sz val="12"/>
        <color theme="1"/>
        <rFont val="Aptos"/>
        <family val="2"/>
      </rPr>
      <t>(2), 767-790.</t>
    </r>
  </si>
  <si>
    <r>
      <t>Molina-Gomez, F., &amp; da Fonseca, A. V. (2021). Key geomechanical properties of the historically liquefiable TP-Lisbon sand. </t>
    </r>
    <r>
      <rPr>
        <i/>
        <sz val="12"/>
        <color theme="1"/>
        <rFont val="Aptos"/>
        <family val="2"/>
      </rPr>
      <t>Soils and Foundations</t>
    </r>
    <r>
      <rPr>
        <sz val="12"/>
        <color theme="1"/>
        <rFont val="Aptos"/>
        <family val="2"/>
      </rPr>
      <t>, </t>
    </r>
    <r>
      <rPr>
        <i/>
        <sz val="12"/>
        <color theme="1"/>
        <rFont val="Aptos"/>
        <family val="2"/>
      </rPr>
      <t>61</t>
    </r>
    <r>
      <rPr>
        <sz val="12"/>
        <color theme="1"/>
        <rFont val="Aptos"/>
        <family val="2"/>
      </rPr>
      <t>(3), 836-856.</t>
    </r>
  </si>
  <si>
    <t>Preparation</t>
  </si>
  <si>
    <t>Pv</t>
  </si>
  <si>
    <t>MT</t>
  </si>
  <si>
    <t>p_eff = 50 , e0_prom = 0.825</t>
  </si>
  <si>
    <t>p_eff = 50 , e0_prom = 0.864</t>
  </si>
  <si>
    <t>p_eff = 50 , e0_prom = 0.903</t>
  </si>
  <si>
    <t>p_eff = 100 , e0_prom = 0.903</t>
  </si>
  <si>
    <r>
      <t>Shen, C. K., &amp; Lee, K. M. (1995). Hydraulic fill performance in Hong Kong. GEO Report 40. </t>
    </r>
    <r>
      <rPr>
        <i/>
        <sz val="10"/>
        <color rgb="FF222222"/>
        <rFont val="Arial"/>
        <family val="2"/>
      </rPr>
      <t>Geotechnical Engineering Office, Civil Engineering Department, Government of the Hong Kong Special Administrative Region, Hong Kong</t>
    </r>
    <r>
      <rPr>
        <sz val="10"/>
        <color rgb="FF222222"/>
        <rFont val="Arial"/>
        <family val="2"/>
      </rPr>
      <t>.</t>
    </r>
  </si>
  <si>
    <r>
      <t>Shen, C. K., Lee, K. M., &amp; Li, X. S. (1997). </t>
    </r>
    <r>
      <rPr>
        <i/>
        <sz val="10"/>
        <color rgb="FF222222"/>
        <rFont val="Arial"/>
        <family val="2"/>
      </rPr>
      <t>A Study of Hydraulic Fill Performance in Hong Kong: Phase 2</t>
    </r>
    <r>
      <rPr>
        <sz val="10"/>
        <color rgb="FF222222"/>
        <rFont val="Arial"/>
        <family val="2"/>
      </rPr>
      <t>. Government Printer.</t>
    </r>
  </si>
  <si>
    <t>e_ss</t>
  </si>
  <si>
    <r>
      <t>Verdugo, R., &amp; Ishihara, K. (1996). The steady state of sandy soils. </t>
    </r>
    <r>
      <rPr>
        <i/>
        <sz val="10"/>
        <color rgb="FF222222"/>
        <rFont val="Arial"/>
        <family val="2"/>
      </rPr>
      <t>Soils and foundations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36</t>
    </r>
    <r>
      <rPr>
        <sz val="10"/>
        <color rgb="FF222222"/>
        <rFont val="Arial"/>
        <family val="2"/>
      </rPr>
      <t>(2), 81-91.</t>
    </r>
  </si>
  <si>
    <r>
      <t>Miura, S., Toki, S., &amp; Tatsuoka, F. (1994, January). Cyclic undrained triaxial behavior of sand by a cooperative test program in Japan. In </t>
    </r>
    <r>
      <rPr>
        <i/>
        <sz val="10"/>
        <color rgb="FF222222"/>
        <rFont val="Arial"/>
        <family val="2"/>
      </rPr>
      <t>Dynamic geotechnical testing II</t>
    </r>
    <r>
      <rPr>
        <sz val="10"/>
        <color rgb="FF222222"/>
        <rFont val="Arial"/>
        <family val="2"/>
      </rPr>
      <t> (pp. 246-260). ASTM International.</t>
    </r>
  </si>
  <si>
    <t>csl_power05.stan</t>
  </si>
  <si>
    <t>L-1</t>
  </si>
  <si>
    <t>L-2</t>
  </si>
  <si>
    <t>L-3</t>
  </si>
  <si>
    <t>L-4</t>
  </si>
  <si>
    <t>L-5</t>
  </si>
  <si>
    <t>L-6</t>
  </si>
  <si>
    <t>L-7</t>
  </si>
  <si>
    <t>L-8</t>
  </si>
  <si>
    <t>L-9</t>
  </si>
  <si>
    <t>L-10</t>
  </si>
  <si>
    <t>L-11</t>
  </si>
  <si>
    <t>L-12</t>
  </si>
  <si>
    <t>L-13</t>
  </si>
  <si>
    <t>L-14</t>
  </si>
  <si>
    <t>L-15</t>
  </si>
  <si>
    <t>L-16</t>
  </si>
  <si>
    <t>L-17</t>
  </si>
  <si>
    <t>L-18</t>
  </si>
  <si>
    <t>L-19</t>
  </si>
  <si>
    <t>L-20</t>
  </si>
  <si>
    <t>L-21</t>
  </si>
  <si>
    <t>L-22</t>
  </si>
  <si>
    <t>L-23</t>
  </si>
  <si>
    <t>L-24</t>
  </si>
  <si>
    <t>L-25</t>
  </si>
  <si>
    <t>L-26</t>
  </si>
  <si>
    <t>L-27</t>
  </si>
  <si>
    <t>L-28</t>
  </si>
  <si>
    <t>L-29</t>
  </si>
  <si>
    <t>L-30</t>
  </si>
  <si>
    <t>L-31</t>
  </si>
  <si>
    <t>L-32</t>
  </si>
  <si>
    <t>L-33</t>
  </si>
  <si>
    <t>L-34</t>
  </si>
  <si>
    <t>L-35</t>
  </si>
  <si>
    <t>L-36</t>
  </si>
  <si>
    <t>L-37</t>
  </si>
  <si>
    <t>L-38</t>
  </si>
  <si>
    <t>L-39</t>
  </si>
  <si>
    <t>L-40</t>
  </si>
  <si>
    <t>D-1</t>
  </si>
  <si>
    <t>D-2</t>
  </si>
  <si>
    <t>D-3</t>
  </si>
  <si>
    <t>D-4</t>
  </si>
  <si>
    <t>D-5</t>
  </si>
  <si>
    <t>D-6</t>
  </si>
  <si>
    <t>D-7</t>
  </si>
  <si>
    <t>D-8</t>
  </si>
  <si>
    <t>D-9</t>
  </si>
  <si>
    <t>D-10</t>
  </si>
  <si>
    <t>D-11</t>
  </si>
  <si>
    <t>D-12</t>
  </si>
  <si>
    <t>D-13</t>
  </si>
  <si>
    <t>D-14</t>
  </si>
  <si>
    <t>D-15</t>
  </si>
  <si>
    <t>D-16</t>
  </si>
  <si>
    <t>D-17</t>
  </si>
  <si>
    <t>D-18</t>
  </si>
  <si>
    <t>D-19</t>
  </si>
  <si>
    <t>D-20</t>
  </si>
  <si>
    <t>D-21</t>
  </si>
  <si>
    <t>D-22</t>
  </si>
  <si>
    <t>D-23</t>
  </si>
  <si>
    <t>D-24</t>
  </si>
  <si>
    <t>D-25</t>
  </si>
  <si>
    <t>D-26</t>
  </si>
  <si>
    <t>D-27</t>
  </si>
  <si>
    <t>D-28</t>
  </si>
  <si>
    <t>D-29</t>
  </si>
  <si>
    <t>D-30</t>
  </si>
  <si>
    <t>D-31</t>
  </si>
  <si>
    <t>D-32</t>
  </si>
  <si>
    <t>D-33</t>
  </si>
  <si>
    <t>D-34</t>
  </si>
  <si>
    <t>D-35</t>
  </si>
  <si>
    <t>D-36</t>
  </si>
  <si>
    <t>D-37</t>
  </si>
  <si>
    <t>D-38</t>
  </si>
  <si>
    <t>D-39</t>
  </si>
  <si>
    <t>D-40</t>
  </si>
  <si>
    <t>D-41</t>
  </si>
  <si>
    <t>Gamma_dry (kgf/cm2)</t>
  </si>
  <si>
    <r>
      <t>Fioravante, V., &amp; Giretti, D. (2016). Unidirectional cyclic resistance of Ticino and Toyoura sands from centrifuge cone penetration tests. </t>
    </r>
    <r>
      <rPr>
        <i/>
        <sz val="10"/>
        <color rgb="FF222222"/>
        <rFont val="Arial"/>
        <family val="2"/>
      </rPr>
      <t>Acta Geotechnica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11</t>
    </r>
    <r>
      <rPr>
        <sz val="10"/>
        <color rgb="FF222222"/>
        <rFont val="Arial"/>
        <family val="2"/>
      </rPr>
      <t>(4), 953-968.</t>
    </r>
  </si>
  <si>
    <t>TS4_13_1</t>
  </si>
  <si>
    <t>TS4_13_4</t>
  </si>
  <si>
    <t>TS4_13_6</t>
  </si>
  <si>
    <t>TS4_13_7</t>
  </si>
  <si>
    <t>TS4_13_8</t>
  </si>
  <si>
    <t>TS4_13_9</t>
  </si>
  <si>
    <t>TS4_13_11</t>
  </si>
  <si>
    <t>TS4_13_13</t>
  </si>
  <si>
    <t>TS4_13_14</t>
  </si>
  <si>
    <t>TS4_13_15</t>
  </si>
  <si>
    <t>TS4_13_17</t>
  </si>
  <si>
    <t>TS4_13_23</t>
  </si>
  <si>
    <t>TS4_14_1</t>
  </si>
  <si>
    <t>TS4_14_2</t>
  </si>
  <si>
    <t>TS4_14_3</t>
  </si>
  <si>
    <t>TS4_14_4</t>
  </si>
  <si>
    <t>ru=0.95</t>
  </si>
  <si>
    <r>
      <t>Murthy, T. G., Loukidis, D., Carraro, J. A. H., Prezzi, M., &amp; Salgado, R. (2007). Undrained monotonic response of clean and silty sands. </t>
    </r>
    <r>
      <rPr>
        <i/>
        <sz val="10"/>
        <color rgb="FF222222"/>
        <rFont val="Arial"/>
        <family val="2"/>
      </rPr>
      <t>Géotechnique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57</t>
    </r>
    <r>
      <rPr>
        <sz val="10"/>
        <color rgb="FF222222"/>
        <rFont val="Arial"/>
        <family val="2"/>
      </rPr>
      <t>(3), 273-288.</t>
    </r>
  </si>
  <si>
    <t>csl_log10.stan</t>
  </si>
  <si>
    <r>
      <t>Carraro, J. A. H., Bandini, P., &amp; Salgado, R. (2003). Liquefaction resistance of clean and nonplastic silty sands based on cone penetration resistance. </t>
    </r>
    <r>
      <rPr>
        <i/>
        <sz val="10"/>
        <color rgb="FF222222"/>
        <rFont val="Arial"/>
        <family val="2"/>
      </rPr>
      <t>Journal of geotechnical and geoenvironmental engineering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129</t>
    </r>
    <r>
      <rPr>
        <sz val="10"/>
        <color rgb="FF222222"/>
        <rFont val="Arial"/>
        <family val="2"/>
      </rPr>
      <t>(11), 965-976.</t>
    </r>
  </si>
  <si>
    <t>SD</t>
  </si>
  <si>
    <t>WP</t>
  </si>
  <si>
    <t>Sprecimen Prep Method</t>
  </si>
  <si>
    <r>
      <t>Castro, G., Enos, J. L., France, J. W., &amp; Poulos, S. J. (1982). Liquefaction induced by cyclic loading. </t>
    </r>
    <r>
      <rPr>
        <i/>
        <sz val="10"/>
        <color rgb="FF222222"/>
        <rFont val="Arial"/>
        <family val="2"/>
      </rPr>
      <t>NASA STI/Recon Technical Report N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83</t>
    </r>
    <r>
      <rPr>
        <sz val="10"/>
        <color rgb="FF222222"/>
        <rFont val="Arial"/>
        <family val="2"/>
      </rPr>
      <t>, 13308.</t>
    </r>
  </si>
  <si>
    <t>Sigma3 kg/cm2</t>
  </si>
  <si>
    <t>DR consolid</t>
  </si>
  <si>
    <t>Sigma_d</t>
  </si>
  <si>
    <t>Sigma_d max extension (-)</t>
  </si>
  <si>
    <t>Sigma_d max compresion (+)</t>
  </si>
  <si>
    <r>
      <t>Castro, G. (1969). Liquefaction of sands. </t>
    </r>
    <r>
      <rPr>
        <i/>
        <sz val="10"/>
        <color rgb="FF222222"/>
        <rFont val="Arial"/>
        <family val="2"/>
      </rPr>
      <t>Ph. D. Thesis, Harvard University, Mass</t>
    </r>
    <r>
      <rPr>
        <sz val="10"/>
        <color rgb="FF222222"/>
        <rFont val="Arial"/>
        <family val="2"/>
      </rPr>
      <t>.</t>
    </r>
  </si>
  <si>
    <r>
      <t>Thomas, J. (1992). </t>
    </r>
    <r>
      <rPr>
        <i/>
        <sz val="10"/>
        <color rgb="FF222222"/>
        <rFont val="Arial"/>
        <family val="2"/>
      </rPr>
      <t>Static, cyclic and post liquefaction undrained behaviour of Fraser River sand</t>
    </r>
    <r>
      <rPr>
        <sz val="10"/>
        <color rgb="FF222222"/>
        <rFont val="Arial"/>
        <family val="2"/>
      </rPr>
      <t> (Doctoral dissertation, University of British Columbia).</t>
    </r>
  </si>
  <si>
    <r>
      <t>Ghafghazi, M., Shuttle, D. A., &amp; DeJong, J. T. (2014). Particle breakage and the critical state of sand. </t>
    </r>
    <r>
      <rPr>
        <i/>
        <sz val="10"/>
        <color rgb="FF222222"/>
        <rFont val="Arial"/>
        <family val="2"/>
      </rPr>
      <t>Soils and Foundations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54</t>
    </r>
    <r>
      <rPr>
        <sz val="10"/>
        <color rgb="FF222222"/>
        <rFont val="Arial"/>
        <family val="2"/>
      </rPr>
      <t>(3), 451-461.</t>
    </r>
  </si>
  <si>
    <t>SigmaC</t>
  </si>
  <si>
    <t>No se usa en CSL</t>
  </si>
  <si>
    <r>
      <t>Riemer, M. F., &amp; Seed, R. B. (1997). Factors affecting apparent position of steady-state line. </t>
    </r>
    <r>
      <rPr>
        <i/>
        <sz val="10"/>
        <color rgb="FF222222"/>
        <rFont val="Arial"/>
        <family val="2"/>
      </rPr>
      <t>Journal of geotechnical and geoenvironmental engineering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123</t>
    </r>
    <r>
      <rPr>
        <sz val="10"/>
        <color rgb="FF222222"/>
        <rFont val="Arial"/>
        <family val="2"/>
      </rPr>
      <t>(3), 281-288.</t>
    </r>
  </si>
  <si>
    <r>
      <t>Polito, C. P. (1999). </t>
    </r>
    <r>
      <rPr>
        <i/>
        <sz val="10"/>
        <color rgb="FF222222"/>
        <rFont val="Arial"/>
        <family val="2"/>
      </rPr>
      <t>The effects of non-plastic and plastic fines on the liquefaction of sandy soils</t>
    </r>
    <r>
      <rPr>
        <sz val="10"/>
        <color rgb="FF222222"/>
        <rFont val="Arial"/>
        <family val="2"/>
      </rPr>
      <t>. Virginia Polytechnic Institute and State University.</t>
    </r>
  </si>
  <si>
    <t>M5E61C32.prn</t>
  </si>
  <si>
    <t>M5E61C35.prn</t>
  </si>
  <si>
    <t>M5E61C40.prn</t>
  </si>
  <si>
    <t>M5E65C27.prn</t>
  </si>
  <si>
    <t>M5E65C30.prn</t>
  </si>
  <si>
    <t>M5E65C33.prn</t>
  </si>
  <si>
    <t>Cycles to 1% DA Strain</t>
  </si>
  <si>
    <t>Cycles to 2.5% DA Strain</t>
  </si>
  <si>
    <t>Cycles to Initial Liq'n</t>
  </si>
  <si>
    <t>SICMA_C kg/cm2</t>
  </si>
  <si>
    <t>SICMA_C kpa</t>
  </si>
  <si>
    <t>Reid Bedford</t>
  </si>
  <si>
    <r>
      <t>Townsend, F. C., &amp; Mulilis, J. P. (1979). </t>
    </r>
    <r>
      <rPr>
        <i/>
        <sz val="10"/>
        <color rgb="FF222222"/>
        <rFont val="Arial"/>
        <family val="2"/>
      </rPr>
      <t>Liquefaction Potential of Dams and Foundations</t>
    </r>
    <r>
      <rPr>
        <sz val="10"/>
        <color rgb="FF222222"/>
        <rFont val="Arial"/>
        <family val="2"/>
      </rPr>
      <t>. Report 6, Research Report S‐76‐2, US Army Waterways Experiment Station, Vicksburg, Miss.</t>
    </r>
  </si>
  <si>
    <r>
      <t>Jefferies, M., &amp; Been, K. (2015). </t>
    </r>
    <r>
      <rPr>
        <i/>
        <sz val="10"/>
        <color rgb="FF222222"/>
        <rFont val="Arial"/>
        <family val="2"/>
      </rPr>
      <t>Soil liquefaction: a critical state approach</t>
    </r>
    <r>
      <rPr>
        <sz val="10"/>
        <color rgb="FF222222"/>
        <rFont val="Arial"/>
        <family val="2"/>
      </rPr>
      <t>. CRC press.</t>
    </r>
  </si>
  <si>
    <t>DFP</t>
  </si>
  <si>
    <t>WD</t>
  </si>
  <si>
    <t>N°</t>
  </si>
  <si>
    <t>Name of the test</t>
  </si>
  <si>
    <t>Cycle stress ratio</t>
  </si>
  <si>
    <t xml:space="preserve"> σ'c (kPa)</t>
  </si>
  <si>
    <t>CU_30_LD</t>
  </si>
  <si>
    <t>CU_50_LD</t>
  </si>
  <si>
    <t>CU_70_LD</t>
  </si>
  <si>
    <t>CU_30_MD</t>
  </si>
  <si>
    <t>CU_50_MD</t>
  </si>
  <si>
    <t>CU_70_MD</t>
  </si>
  <si>
    <t>CU_30_HD</t>
  </si>
  <si>
    <t>CU_50_HD</t>
  </si>
  <si>
    <t>CU_70_HD</t>
  </si>
  <si>
    <t>B</t>
  </si>
  <si>
    <t>Fc</t>
  </si>
  <si>
    <t>No</t>
  </si>
  <si>
    <t>Facbric type</t>
  </si>
  <si>
    <t>Sigma'_c kPa</t>
  </si>
  <si>
    <t>q_ss kPa</t>
  </si>
  <si>
    <t>p'_ss kPa</t>
  </si>
  <si>
    <r>
      <t>Meziane, E. H., Benessalah, I., &amp; Arab, A. (2021). An insight into the liquefaction resistance of sand using cyclic undrained triaxial tests: Effect of the relative density and the loading amplitude. </t>
    </r>
    <r>
      <rPr>
        <i/>
        <sz val="10"/>
        <color rgb="FF222222"/>
        <rFont val="Arial"/>
        <family val="2"/>
      </rPr>
      <t>Acta Geotechnica Slovenica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18</t>
    </r>
    <r>
      <rPr>
        <sz val="10"/>
        <color rgb="FF222222"/>
        <rFont val="Arial"/>
        <family val="2"/>
      </rPr>
      <t>.</t>
    </r>
  </si>
  <si>
    <r>
      <t>Mahmoudi, Y., Cherif Taiba, A., Belkhatir, M., Baille, W., &amp; Wichtmann, T. (2022). Characterization of mechanical behavior of binary granular assemblies through the equivalent void ratio and equivalent state parameter. </t>
    </r>
    <r>
      <rPr>
        <i/>
        <sz val="10"/>
        <color rgb="FF222222"/>
        <rFont val="Arial"/>
        <family val="2"/>
      </rPr>
      <t>European Journal of Environmental and Civil Engineering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26</t>
    </r>
    <r>
      <rPr>
        <sz val="10"/>
        <color rgb="FF222222"/>
        <rFont val="Arial"/>
        <family val="2"/>
      </rPr>
      <t>(7), 2869-2897.</t>
    </r>
  </si>
  <si>
    <t>ec</t>
  </si>
  <si>
    <t>*Escojo DFP para comparar con CTx que tambien son DFP</t>
  </si>
  <si>
    <t>Test no.</t>
  </si>
  <si>
    <t>Structure</t>
  </si>
  <si>
    <t>Void ratio e</t>
  </si>
  <si>
    <t>Relative density Dr (%)</t>
  </si>
  <si>
    <t>Modified relative density Drm (%)</t>
  </si>
  <si>
    <t>Effective stress at PT p′min (kPa)</t>
  </si>
  <si>
    <t>Effective stress at the end of test p′ss (kPa)</t>
  </si>
  <si>
    <t>Uniform</t>
  </si>
  <si>
    <t>—</t>
  </si>
  <si>
    <t>Stratified</t>
  </si>
  <si>
    <t>Cyclic stress ratio τd/σ′c</t>
  </si>
  <si>
    <t>Number of cycles causing liquefaction N</t>
  </si>
  <si>
    <r>
      <t>Yoshimine, M., &amp; Koike, R. (2005). Liquefaction of clean sand with stratified structure due to segregation of particle size. </t>
    </r>
    <r>
      <rPr>
        <i/>
        <sz val="10"/>
        <color rgb="FF222222"/>
        <rFont val="Arial"/>
        <family val="2"/>
      </rPr>
      <t>Soils and foundations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45</t>
    </r>
    <r>
      <rPr>
        <sz val="10"/>
        <color rgb="FF222222"/>
        <rFont val="Arial"/>
        <family val="2"/>
      </rPr>
      <t>(4), 89-98.</t>
    </r>
  </si>
  <si>
    <t>Firoozkooh</t>
  </si>
  <si>
    <t>Type of Material</t>
  </si>
  <si>
    <t>σd (kPa)</t>
  </si>
  <si>
    <t>N</t>
  </si>
  <si>
    <t>Dr</t>
  </si>
  <si>
    <t>Sigma_C kPa</t>
  </si>
  <si>
    <t>Askari, F., Dabiri, R., Shafiee, A., &amp; Jafari, M. K. (2011). Liquefaction resistance of sand-silt mixtures using laboratory based shear Wave velocity.</t>
  </si>
  <si>
    <r>
      <t>Farahmand, K., Lashkari, A., &amp; Ghalandarzadeh, A. (2016). Firoozkuh sand: introduction of a benchmark for geomechanical studies. </t>
    </r>
    <r>
      <rPr>
        <i/>
        <sz val="10"/>
        <color rgb="FF222222"/>
        <rFont val="Arial"/>
        <family val="2"/>
      </rPr>
      <t>Iranian Journal of Science and Technology, Transactions of Civil Engineering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40</t>
    </r>
    <r>
      <rPr>
        <sz val="10"/>
        <color rgb="FF222222"/>
        <rFont val="Arial"/>
        <family val="2"/>
      </rPr>
      <t>(2), 133-148.</t>
    </r>
  </si>
  <si>
    <t>whichever occurred first</t>
  </si>
  <si>
    <t>Ru=1 or 5%DA</t>
  </si>
  <si>
    <t>e</t>
  </si>
  <si>
    <t>pin (kPa)</t>
  </si>
  <si>
    <t>pPT (kPa)</t>
  </si>
  <si>
    <t>qPT (kPa)</t>
  </si>
  <si>
    <t>pQSS (kPa)</t>
  </si>
  <si>
    <t>qQSS (kPa)</t>
  </si>
  <si>
    <t>pf (kPa)</t>
  </si>
  <si>
    <t>qf (kPa)</t>
  </si>
  <si>
    <t>Type of behavior</t>
  </si>
  <si>
    <t>CSS</t>
  </si>
  <si>
    <t>QSS</t>
  </si>
  <si>
    <t>–</t>
  </si>
  <si>
    <t>USS</t>
  </si>
  <si>
    <t>PT</t>
  </si>
  <si>
    <r>
      <t>Seed, H. B., &amp; Lee, K. L. (1965). </t>
    </r>
    <r>
      <rPr>
        <i/>
        <sz val="10"/>
        <color rgb="FF222222"/>
        <rFont val="Arial"/>
        <family val="2"/>
      </rPr>
      <t>Studies of the liquefaction of sands under cyclic loading conditions</t>
    </r>
    <r>
      <rPr>
        <sz val="10"/>
        <color rgb="FF222222"/>
        <rFont val="Arial"/>
        <family val="2"/>
      </rPr>
      <t>. Soil Mechanics and Bituminous Materials Laboratory, University of California.</t>
    </r>
  </si>
  <si>
    <r>
      <t>Riemer, M. F., Seed, R. B., Nicholson, P. G., &amp; Jong, H. L. (1990). Steady state testing of loose sands: limiting minimum density. </t>
    </r>
    <r>
      <rPr>
        <i/>
        <sz val="10"/>
        <color rgb="FF222222"/>
        <rFont val="Arial"/>
        <family val="2"/>
      </rPr>
      <t>Journal of Geotechnical engineering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116</t>
    </r>
    <r>
      <rPr>
        <sz val="10"/>
        <color rgb="FF222222"/>
        <rFont val="Arial"/>
        <family val="2"/>
      </rPr>
      <t>(2), 332-337.</t>
    </r>
  </si>
  <si>
    <t>sigma dp kg/cm2</t>
  </si>
  <si>
    <t>ru=1 or da=20%</t>
  </si>
  <si>
    <t>https://nvlpubs.nist.gov/nistpubs/Legacy/BSS/nbsbuildingscience138.pdf</t>
  </si>
  <si>
    <t>p'c (kPa)</t>
  </si>
  <si>
    <t>psi</t>
  </si>
  <si>
    <t># Sand</t>
  </si>
  <si>
    <t>e0_prom</t>
  </si>
  <si>
    <t>RB-1</t>
  </si>
  <si>
    <t>RB-2</t>
  </si>
  <si>
    <t>RB-3</t>
  </si>
  <si>
    <t>RB-4</t>
  </si>
  <si>
    <t>RB-5</t>
  </si>
  <si>
    <t>RB-6</t>
  </si>
  <si>
    <t>RB-7</t>
  </si>
  <si>
    <t>RB-8</t>
  </si>
  <si>
    <t>RB-9</t>
  </si>
  <si>
    <t>RB-10</t>
  </si>
  <si>
    <t>RB-11</t>
  </si>
  <si>
    <t>RB-12</t>
  </si>
  <si>
    <t>RB-13</t>
  </si>
  <si>
    <t>RB-14</t>
  </si>
  <si>
    <t>RB-15</t>
  </si>
  <si>
    <t>RB-16</t>
  </si>
  <si>
    <t>RB-17</t>
  </si>
  <si>
    <t>RB-18</t>
  </si>
  <si>
    <t>RB-19</t>
  </si>
  <si>
    <t>RB-20</t>
  </si>
  <si>
    <t>RB-21</t>
  </si>
  <si>
    <t>RB-22</t>
  </si>
  <si>
    <t>RB-23</t>
  </si>
  <si>
    <t>RB-24</t>
  </si>
  <si>
    <t>RB-25</t>
  </si>
  <si>
    <t>RB-26</t>
  </si>
  <si>
    <t>RB-27</t>
  </si>
  <si>
    <t>RB-28</t>
  </si>
  <si>
    <t>RB-29</t>
  </si>
  <si>
    <t>RB-30</t>
  </si>
  <si>
    <t>RB-31</t>
  </si>
  <si>
    <t>RB-32</t>
  </si>
  <si>
    <t>RB-33</t>
  </si>
  <si>
    <t>RB-34</t>
  </si>
  <si>
    <t>RB-35</t>
  </si>
  <si>
    <t>RB-36</t>
  </si>
  <si>
    <t>RB-37</t>
  </si>
  <si>
    <t>RB-38</t>
  </si>
  <si>
    <t>RB-39</t>
  </si>
  <si>
    <t>RB-40</t>
  </si>
  <si>
    <t>RB-41</t>
  </si>
  <si>
    <t>RB-42</t>
  </si>
  <si>
    <t>RB-43</t>
  </si>
  <si>
    <t>RB-44</t>
  </si>
  <si>
    <t>RB-45</t>
  </si>
  <si>
    <t>RB-46</t>
  </si>
  <si>
    <t>RB-47</t>
  </si>
  <si>
    <t>RB-48</t>
  </si>
  <si>
    <t>RB-49</t>
  </si>
  <si>
    <t>RB-50</t>
  </si>
  <si>
    <t>RB-51</t>
  </si>
  <si>
    <t>RB-52</t>
  </si>
  <si>
    <t>RB-53</t>
  </si>
  <si>
    <t>RB-54</t>
  </si>
  <si>
    <t>grupos</t>
  </si>
  <si>
    <t>Biobio</t>
  </si>
  <si>
    <t>Chek Lap Kok</t>
  </si>
  <si>
    <t>Tsuen Kwan O</t>
  </si>
  <si>
    <t>Tin Shui Wai</t>
  </si>
  <si>
    <t xml:space="preserve">Chlef </t>
  </si>
  <si>
    <t>JCA</t>
  </si>
  <si>
    <t>**</t>
  </si>
  <si>
    <t>x</t>
  </si>
  <si>
    <t>Loading frequency (Hz)</t>
  </si>
  <si>
    <t>Water Pluviation</t>
  </si>
  <si>
    <t>0 (Author cleaned a 1% of clay)</t>
  </si>
  <si>
    <t>Moist Tamping</t>
  </si>
  <si>
    <t>Air Pluviation</t>
  </si>
  <si>
    <t>Wet Tamping</t>
  </si>
  <si>
    <t>Slurry Deposition</t>
  </si>
  <si>
    <t>0.1 - 0.25</t>
  </si>
  <si>
    <t>G</t>
  </si>
  <si>
    <t>l</t>
  </si>
  <si>
    <t>Group</t>
  </si>
  <si>
    <t>data</t>
  </si>
  <si>
    <r>
      <t>e</t>
    </r>
    <r>
      <rPr>
        <vertAlign val="subscript"/>
        <sz val="11"/>
        <color theme="1"/>
        <rFont val="Aptos Narrow"/>
        <family val="2"/>
        <scheme val="minor"/>
      </rPr>
      <t>0</t>
    </r>
    <r>
      <rPr>
        <sz val="11"/>
        <color theme="1"/>
        <rFont val="Aptos Narrow"/>
        <family val="2"/>
        <scheme val="minor"/>
      </rPr>
      <t>_Group</t>
    </r>
  </si>
  <si>
    <r>
      <rPr>
        <sz val="11"/>
        <color theme="1"/>
        <rFont val="Aptos Display"/>
        <family val="2"/>
        <scheme val="major"/>
      </rPr>
      <t>s'</t>
    </r>
    <r>
      <rPr>
        <vertAlign val="subscript"/>
        <sz val="11"/>
        <color theme="1"/>
        <rFont val="Aptos Display"/>
        <family val="2"/>
        <scheme val="major"/>
      </rPr>
      <t>3</t>
    </r>
    <r>
      <rPr>
        <sz val="11"/>
        <color theme="1"/>
        <rFont val="Aptos Display"/>
        <family val="2"/>
        <scheme val="major"/>
      </rPr>
      <t xml:space="preserve"> (kPa)</t>
    </r>
  </si>
  <si>
    <t>Ref Short</t>
  </si>
  <si>
    <t>CSL Model</t>
  </si>
  <si>
    <t>FC (%)</t>
  </si>
  <si>
    <t>Viana da Fonseca et al. (2023)</t>
  </si>
  <si>
    <t>Molina-Gómez and da Fonseca (2021)</t>
  </si>
  <si>
    <t>Thomas (1992)</t>
  </si>
  <si>
    <t>Ghafghazi et al. (2014)</t>
  </si>
  <si>
    <t>Fioravante and Giretti (2016)</t>
  </si>
  <si>
    <t>Shen et al. (1997)</t>
  </si>
  <si>
    <t>Shen and Lee (1995)</t>
  </si>
  <si>
    <t>Kuncar (2025)</t>
  </si>
  <si>
    <t>Saldaña (2021)</t>
  </si>
  <si>
    <t>Miura et al. (1994)</t>
  </si>
  <si>
    <t>Verdugo and Ishihara (1996)</t>
  </si>
  <si>
    <t>Castro (1969)</t>
  </si>
  <si>
    <t>Castro et al. (1982)</t>
  </si>
  <si>
    <t>Murthy et al. (2007)</t>
  </si>
  <si>
    <t>Carraro et al. (2003)</t>
  </si>
  <si>
    <t>Polito (1999)</t>
  </si>
  <si>
    <t>Riemer and Seed (1997)</t>
  </si>
  <si>
    <t>Townsend and Mulilis (1979)</t>
  </si>
  <si>
    <t>Jefferies and Been (2015)</t>
  </si>
  <si>
    <t>Askari et al. (2011)</t>
  </si>
  <si>
    <t>Farahmand et al. (2016)</t>
  </si>
  <si>
    <t>A.P.</t>
  </si>
  <si>
    <t>Sample preparation Long</t>
  </si>
  <si>
    <t>W.P.</t>
  </si>
  <si>
    <t>D.D.</t>
  </si>
  <si>
    <t>W.T.</t>
  </si>
  <si>
    <t>S.D.</t>
  </si>
  <si>
    <t>M.T.</t>
  </si>
  <si>
    <t>ru=1 - 5% DA</t>
  </si>
  <si>
    <t>N.R.</t>
  </si>
  <si>
    <t>Not Reported</t>
  </si>
  <si>
    <t>Sample preparation method</t>
  </si>
  <si>
    <t>Liquefaction triggering criteria</t>
  </si>
  <si>
    <t>iso and ani - Stx</t>
  </si>
  <si>
    <t>D50 (mm)</t>
  </si>
  <si>
    <t>1</t>
  </si>
  <si>
    <t>2</t>
  </si>
  <si>
    <t>3</t>
  </si>
  <si>
    <t>10</t>
  </si>
  <si>
    <t>11</t>
  </si>
  <si>
    <t>4</t>
  </si>
  <si>
    <t>5</t>
  </si>
  <si>
    <t>6</t>
  </si>
  <si>
    <t>7</t>
  </si>
  <si>
    <t>8</t>
  </si>
  <si>
    <t>9</t>
  </si>
  <si>
    <t>12</t>
  </si>
  <si>
    <t>Gm</t>
  </si>
  <si>
    <t>lm</t>
  </si>
  <si>
    <t>ls</t>
  </si>
  <si>
    <t>xm</t>
  </si>
  <si>
    <t>xs</t>
  </si>
  <si>
    <t>Formula</t>
  </si>
  <si>
    <r>
      <t>CSR15_</t>
    </r>
    <r>
      <rPr>
        <b/>
        <sz val="11"/>
        <color theme="1"/>
        <rFont val="Symbol"/>
        <family val="1"/>
        <charset val="2"/>
      </rPr>
      <t>s</t>
    </r>
  </si>
  <si>
    <r>
      <t>CSR15_</t>
    </r>
    <r>
      <rPr>
        <b/>
        <sz val="11"/>
        <color theme="1"/>
        <rFont val="Symbol"/>
        <family val="1"/>
        <charset val="2"/>
      </rPr>
      <t>m</t>
    </r>
  </si>
  <si>
    <t>Yoshimine and Koike (2005)</t>
  </si>
  <si>
    <t>CSR15_mean</t>
  </si>
  <si>
    <t>lnCSR15_mean</t>
  </si>
  <si>
    <t>lnCSR15_sd</t>
  </si>
  <si>
    <t>R2</t>
  </si>
  <si>
    <t>rhat_max</t>
  </si>
  <si>
    <t>ess_bulk_min</t>
  </si>
  <si>
    <t>ess_tail_min</t>
  </si>
  <si>
    <t>n_chains_divergent</t>
  </si>
  <si>
    <t>ppc_cover90</t>
  </si>
  <si>
    <t>ppc_cover95</t>
  </si>
  <si>
    <t>ppc_pit_mean</t>
  </si>
  <si>
    <t>ppc_pit_sd</t>
  </si>
  <si>
    <t>Chlef</t>
  </si>
  <si>
    <t>Codigo</t>
  </si>
  <si>
    <t>gamma_mean</t>
  </si>
  <si>
    <t>gamma_sd</t>
  </si>
  <si>
    <t>lambda_mean</t>
  </si>
  <si>
    <t>lambda_sd</t>
  </si>
  <si>
    <t>lambda10_mean</t>
  </si>
  <si>
    <t>lambda10_sd</t>
  </si>
  <si>
    <t>lambda_p_mean</t>
  </si>
  <si>
    <t>lambda_p_sd</t>
  </si>
  <si>
    <t>lambda_p2_mean</t>
  </si>
  <si>
    <t>lambda_p2_sd</t>
  </si>
  <si>
    <t>xi_mean</t>
  </si>
  <si>
    <t>xi_sd</t>
  </si>
  <si>
    <t>sigma_mean</t>
  </si>
  <si>
    <t>sigma_sd</t>
  </si>
  <si>
    <t>R2_adj</t>
  </si>
  <si>
    <t>bayes_R2</t>
  </si>
  <si>
    <t>cover90</t>
  </si>
  <si>
    <t>cover95</t>
  </si>
  <si>
    <t>Rhat_max</t>
  </si>
  <si>
    <t>ESS_bulk_min</t>
  </si>
  <si>
    <t>ESS_tail_min</t>
  </si>
  <si>
    <t>n_div</t>
  </si>
  <si>
    <t>treedepth_hit</t>
  </si>
  <si>
    <t>BFMI_min</t>
  </si>
  <si>
    <t>pluvial deposition in air of the dry sand</t>
  </si>
  <si>
    <t>San Carlo</t>
  </si>
  <si>
    <t>CSR^TX</t>
  </si>
  <si>
    <t>CSR^SS</t>
  </si>
  <si>
    <t>N (ÎµDA=5%)</t>
  </si>
  <si>
    <t>Ru</t>
  </si>
  <si>
    <t>Nu (Ru=0.95)</t>
  </si>
  <si>
    <t>R1</t>
  </si>
  <si>
    <t>R3</t>
  </si>
  <si>
    <t>R4</t>
  </si>
  <si>
    <t>â€“</t>
  </si>
  <si>
    <t>R5</t>
  </si>
  <si>
    <t>R6</t>
  </si>
  <si>
    <t>R7</t>
  </si>
  <si>
    <t>MIX1_1</t>
  </si>
  <si>
    <t>MIX1_2</t>
  </si>
  <si>
    <t>MIX1_3</t>
  </si>
  <si>
    <t>MIX1_4</t>
  </si>
  <si>
    <t>MIX1_5</t>
  </si>
  <si>
    <t>MIX1_6</t>
  </si>
  <si>
    <t>MIX1_7</t>
  </si>
  <si>
    <t>MIX1_8</t>
  </si>
  <si>
    <t>MIX1_9</t>
  </si>
  <si>
    <t>CSR15_sd</t>
  </si>
  <si>
    <t>Test No.</t>
  </si>
  <si>
    <t>C1</t>
  </si>
  <si>
    <t>C2</t>
  </si>
  <si>
    <t>C3</t>
  </si>
  <si>
    <t>C4</t>
  </si>
  <si>
    <t>C5</t>
  </si>
  <si>
    <t>C6</t>
  </si>
  <si>
    <t>C7</t>
  </si>
  <si>
    <t>C8</t>
  </si>
  <si>
    <t>C9</t>
  </si>
  <si>
    <t>C10</t>
  </si>
  <si>
    <t>Soil</t>
  </si>
  <si>
    <t>FBM-1</t>
  </si>
  <si>
    <t>C11</t>
  </si>
  <si>
    <t>C12</t>
  </si>
  <si>
    <t>C13</t>
  </si>
  <si>
    <t>C14</t>
  </si>
  <si>
    <t>C58</t>
  </si>
  <si>
    <t>C59</t>
  </si>
  <si>
    <t>C60</t>
  </si>
  <si>
    <t>C61</t>
  </si>
  <si>
    <t>C62</t>
  </si>
  <si>
    <t>C63</t>
  </si>
  <si>
    <t>PSM1-0</t>
  </si>
  <si>
    <t>C72</t>
  </si>
  <si>
    <t>C73</t>
  </si>
  <si>
    <t>C74</t>
  </si>
  <si>
    <t>C75</t>
  </si>
  <si>
    <t>C76</t>
  </si>
  <si>
    <t>C77</t>
  </si>
  <si>
    <t>PSM2-0</t>
  </si>
  <si>
    <t>p'_ss</t>
  </si>
  <si>
    <t>M2</t>
  </si>
  <si>
    <t>M3</t>
  </si>
  <si>
    <t>M5</t>
  </si>
  <si>
    <t>M6</t>
  </si>
  <si>
    <t>M8</t>
  </si>
  <si>
    <t>M9</t>
  </si>
  <si>
    <t>M33</t>
  </si>
  <si>
    <t>M34</t>
  </si>
  <si>
    <t>M35</t>
  </si>
  <si>
    <t>M40</t>
  </si>
  <si>
    <t>M41</t>
  </si>
  <si>
    <t>M42</t>
  </si>
  <si>
    <r>
      <t>Rees, S. (2010). </t>
    </r>
    <r>
      <rPr>
        <i/>
        <sz val="10"/>
        <color rgb="FF222222"/>
        <rFont val="Arial"/>
        <family val="2"/>
      </rPr>
      <t>Characterization of Undrained Behaviour of Christchurch Soils--Phase 2: Report Prepared for the New Zealand Earthquake Commission (EQC)</t>
    </r>
    <r>
      <rPr>
        <sz val="10"/>
        <color rgb="FF222222"/>
        <rFont val="Arial"/>
        <family val="2"/>
      </rPr>
      <t> (Doctoral dissertation, Department of Civil and Natural Resources Engineering, University of Canterbury).</t>
    </r>
  </si>
  <si>
    <t>*</t>
  </si>
  <si>
    <t>Pinnacles-1</t>
  </si>
  <si>
    <t>Pinnacles-2</t>
  </si>
  <si>
    <t>FBM</t>
  </si>
  <si>
    <t>PSM</t>
  </si>
  <si>
    <t>Pinnacles Soil Mixture</t>
  </si>
  <si>
    <t>Fitzgerald Bridge Mixture</t>
  </si>
  <si>
    <t>Fitzgerald Bridge</t>
  </si>
  <si>
    <t>Fraser River</t>
  </si>
  <si>
    <t>Dry Pluviation</t>
  </si>
  <si>
    <t>D.P.</t>
  </si>
  <si>
    <t>Mahmoudi et al. (2022)</t>
  </si>
  <si>
    <t>Meziane et al. (2021)</t>
  </si>
  <si>
    <t>Rees (2010)</t>
  </si>
  <si>
    <t>ru=1 - 20% DA</t>
  </si>
  <si>
    <t>Seed &amp; Lee (1965)</t>
  </si>
  <si>
    <t>Riemer et al. (1990)</t>
  </si>
  <si>
    <t>CSR15_q05</t>
  </si>
  <si>
    <t>CSR15_q95</t>
  </si>
  <si>
    <t>lnCSR15_q05</t>
  </si>
  <si>
    <t>lnCSR15_q95</t>
  </si>
  <si>
    <t>alpha_med</t>
  </si>
  <si>
    <t>b_med</t>
  </si>
  <si>
    <t>alpha_sd</t>
  </si>
  <si>
    <t>b_sd</t>
  </si>
  <si>
    <t>alpha_q05</t>
  </si>
  <si>
    <t>alpha_q95</t>
  </si>
  <si>
    <t>b_q05</t>
  </si>
  <si>
    <t>b_q95</t>
  </si>
  <si>
    <t>FBM-10</t>
  </si>
  <si>
    <t>C15</t>
  </si>
  <si>
    <t>C16</t>
  </si>
  <si>
    <t>C17</t>
  </si>
  <si>
    <t>C18</t>
  </si>
  <si>
    <t>C19</t>
  </si>
  <si>
    <t>C20</t>
  </si>
  <si>
    <t>C21</t>
  </si>
  <si>
    <t>C22</t>
  </si>
  <si>
    <t>C23</t>
  </si>
  <si>
    <t>C24</t>
  </si>
  <si>
    <t>C25</t>
  </si>
  <si>
    <t>C26</t>
  </si>
  <si>
    <t>C27</t>
  </si>
  <si>
    <t>C28</t>
  </si>
  <si>
    <t>C29</t>
  </si>
  <si>
    <t>C30</t>
  </si>
  <si>
    <t>C31</t>
  </si>
  <si>
    <t>C32</t>
  </si>
  <si>
    <t>C33</t>
  </si>
  <si>
    <t>C34</t>
  </si>
  <si>
    <t>C35</t>
  </si>
  <si>
    <t>FBM-20</t>
  </si>
  <si>
    <t>FBM-30</t>
  </si>
  <si>
    <t>C36</t>
  </si>
  <si>
    <t>C37</t>
  </si>
  <si>
    <t>C38</t>
  </si>
  <si>
    <t>C39</t>
  </si>
  <si>
    <t>C40</t>
  </si>
  <si>
    <t>C41</t>
  </si>
  <si>
    <t>C42</t>
  </si>
  <si>
    <t>C43</t>
  </si>
  <si>
    <t>C44</t>
  </si>
  <si>
    <t>C45</t>
  </si>
  <si>
    <t>C46</t>
  </si>
  <si>
    <t>C47</t>
  </si>
  <si>
    <t>C48</t>
  </si>
  <si>
    <t>C49</t>
  </si>
  <si>
    <t>C50</t>
  </si>
  <si>
    <t>C51</t>
  </si>
  <si>
    <t>C52</t>
  </si>
  <si>
    <t>C53</t>
  </si>
  <si>
    <t>C54</t>
  </si>
  <si>
    <t>C55</t>
  </si>
  <si>
    <t>C56</t>
  </si>
  <si>
    <t>C57</t>
  </si>
  <si>
    <t>Ottawa-0</t>
  </si>
  <si>
    <t>Ottawa-5</t>
  </si>
  <si>
    <t>Ottawa-10</t>
  </si>
  <si>
    <t>Ottawa-15</t>
  </si>
  <si>
    <t>5% silt</t>
  </si>
  <si>
    <t>5MT1</t>
  </si>
  <si>
    <t>5MT2</t>
  </si>
  <si>
    <t>5MT3</t>
  </si>
  <si>
    <t>5MT4</t>
  </si>
  <si>
    <t>5MT5</t>
  </si>
  <si>
    <t>5MT6</t>
  </si>
  <si>
    <t>5MT7</t>
  </si>
  <si>
    <t>5MT8</t>
  </si>
  <si>
    <t>5MT9</t>
  </si>
  <si>
    <t>5SD1</t>
  </si>
  <si>
    <t>5SD2</t>
  </si>
  <si>
    <t>5SD3</t>
  </si>
  <si>
    <t>5SD4</t>
  </si>
  <si>
    <t>5SD5</t>
  </si>
  <si>
    <t>5SD6</t>
  </si>
  <si>
    <t>5SD7</t>
  </si>
  <si>
    <t>5SD8</t>
  </si>
  <si>
    <t>10% silt</t>
  </si>
  <si>
    <t>10MT1</t>
  </si>
  <si>
    <t>10MT2</t>
  </si>
  <si>
    <t>10MT3</t>
  </si>
  <si>
    <t>10MT4</t>
  </si>
  <si>
    <t>10MT5</t>
  </si>
  <si>
    <t>10SD1</t>
  </si>
  <si>
    <t>10SD2</t>
  </si>
  <si>
    <t>10SD3</t>
  </si>
  <si>
    <t>10SD4</t>
  </si>
  <si>
    <t>15% silt</t>
  </si>
  <si>
    <t>15MT1</t>
  </si>
  <si>
    <t>15MT2</t>
  </si>
  <si>
    <t>15MT3</t>
  </si>
  <si>
    <t>15SD1</t>
  </si>
  <si>
    <t>15SD2</t>
  </si>
  <si>
    <t>15SD3</t>
  </si>
  <si>
    <t>15SD4</t>
  </si>
  <si>
    <t>15SD5</t>
  </si>
  <si>
    <r>
      <t>Giretti, D., &amp; Fioravante, V. (2017). A correlation to evaluate cyclic resistance from CPT applied to a case history. </t>
    </r>
    <r>
      <rPr>
        <i/>
        <sz val="10"/>
        <color rgb="FF222222"/>
        <rFont val="Arial"/>
        <family val="2"/>
      </rPr>
      <t>Bulletin of Earthquake Engineering</t>
    </r>
    <r>
      <rPr>
        <sz val="10"/>
        <color rgb="FF222222"/>
        <rFont val="Arial"/>
        <family val="2"/>
      </rPr>
      <t>, </t>
    </r>
    <r>
      <rPr>
        <i/>
        <sz val="10"/>
        <color rgb="FF222222"/>
        <rFont val="Arial"/>
        <family val="2"/>
      </rPr>
      <t>15</t>
    </r>
    <r>
      <rPr>
        <sz val="10"/>
        <color rgb="FF222222"/>
        <rFont val="Arial"/>
        <family val="2"/>
      </rPr>
      <t>(5), 1965-1989.</t>
    </r>
  </si>
  <si>
    <t>Giretti, D., &amp; Fioravante, V. (2017)</t>
  </si>
  <si>
    <t>Giretti and Fioravante (2017)</t>
  </si>
  <si>
    <t>s'3 (kPa)</t>
  </si>
  <si>
    <t>p_eff</t>
  </si>
  <si>
    <t>R2.x</t>
  </si>
  <si>
    <t>R2.y</t>
  </si>
  <si>
    <t>PSI_mean_MC</t>
  </si>
  <si>
    <t>PSI_sd_MC</t>
  </si>
  <si>
    <t>PSI_COV_MC</t>
  </si>
  <si>
    <t>CSR15</t>
  </si>
  <si>
    <t>lnCSR15</t>
  </si>
  <si>
    <t>PSI</t>
  </si>
  <si>
    <t>p_eff = 100 , e0_prom = 0.939</t>
  </si>
  <si>
    <t>p_eff = 200 , e0_prom = 0.939</t>
  </si>
  <si>
    <t>13</t>
  </si>
  <si>
    <t>p_eff = 400 , e0_prom = 0.939</t>
  </si>
  <si>
    <t>14</t>
  </si>
  <si>
    <t>15</t>
  </si>
  <si>
    <t>16</t>
  </si>
  <si>
    <t>17</t>
  </si>
  <si>
    <t>18</t>
  </si>
  <si>
    <t>p_eff = 100 , e0_prom = 0.872</t>
  </si>
  <si>
    <t>19</t>
  </si>
  <si>
    <t>20</t>
  </si>
  <si>
    <t>21</t>
  </si>
  <si>
    <t>22</t>
  </si>
  <si>
    <t>23</t>
  </si>
  <si>
    <t>24</t>
  </si>
  <si>
    <t>25</t>
  </si>
  <si>
    <t>p_eff = 400 , e0_prom = 0.872</t>
  </si>
  <si>
    <t>26</t>
  </si>
  <si>
    <t>27</t>
  </si>
  <si>
    <t>28</t>
  </si>
  <si>
    <t>29</t>
  </si>
  <si>
    <t>p_eff = 800 , e0_prom = 0.872</t>
  </si>
  <si>
    <t>30</t>
  </si>
  <si>
    <t>31</t>
  </si>
  <si>
    <t>32</t>
  </si>
  <si>
    <t>33</t>
  </si>
  <si>
    <t>p_eff = 1200 , e0_prom = 0.872</t>
  </si>
  <si>
    <t>34</t>
  </si>
  <si>
    <t>35</t>
  </si>
  <si>
    <t>36</t>
  </si>
  <si>
    <t>37</t>
  </si>
  <si>
    <t>38</t>
  </si>
  <si>
    <t>p_eff = 100 , e0_prom = 0.811</t>
  </si>
  <si>
    <t>39</t>
  </si>
  <si>
    <t>40</t>
  </si>
  <si>
    <t>41</t>
  </si>
  <si>
    <t>42</t>
  </si>
  <si>
    <t>43</t>
  </si>
  <si>
    <t>44</t>
  </si>
  <si>
    <t>p_eff = 400 , e0_prom = 0.811</t>
  </si>
  <si>
    <t>45</t>
  </si>
  <si>
    <t>46</t>
  </si>
  <si>
    <t>47</t>
  </si>
  <si>
    <t>48</t>
  </si>
  <si>
    <t>p_eff = 800 , e0_prom = 0.811</t>
  </si>
  <si>
    <t>49</t>
  </si>
  <si>
    <t>50</t>
  </si>
  <si>
    <t>51</t>
  </si>
  <si>
    <t>52</t>
  </si>
  <si>
    <t>p_eff = 1200 , e0_prom = 0.811</t>
  </si>
  <si>
    <t>53</t>
  </si>
  <si>
    <t>54</t>
  </si>
  <si>
    <t>55</t>
  </si>
  <si>
    <t>p_eff = 100 , e0_prom = 0.667</t>
  </si>
  <si>
    <t>p_eff = 100 , e0_prom = 0.687</t>
  </si>
  <si>
    <t>p_eff = 100 , e0_prom = 0.703</t>
  </si>
  <si>
    <t>p_eff = 100 , e0_prom = 0.735</t>
  </si>
  <si>
    <t>p_eff = 100 , e0_prom = 0.827</t>
  </si>
  <si>
    <t>p_eff = 392.4 , e0_prom = 0.732</t>
  </si>
  <si>
    <t>p_eff = 392.4 , e0_prom = 0.718</t>
  </si>
  <si>
    <t>p_eff = 392.4 , e0_prom = 0.638</t>
  </si>
  <si>
    <t>p_eff = 100 , e0_prom = 0.742</t>
  </si>
  <si>
    <t>p_eff = 100 , e0_prom = 0.702</t>
  </si>
  <si>
    <t>p_eff = 100 , e0_prom = 0.64</t>
  </si>
  <si>
    <t>p_eff = 100 , e0_prom = 0.582</t>
  </si>
  <si>
    <t>p_eff = 100 , e0_prom = 0.661</t>
  </si>
  <si>
    <t>p_eff = 100 , e0_prom = 0.58</t>
  </si>
  <si>
    <t>p_eff = 100 , e0_prom = 0.55</t>
  </si>
  <si>
    <t>p_eff = 100 , e0_prom = 0.533</t>
  </si>
  <si>
    <t>p_eff = 98.1 , e0_prom = 0.798</t>
  </si>
  <si>
    <t>p_eff = 98.1 , e0_prom = 0.789</t>
  </si>
  <si>
    <t>p_eff = 98.1 , e0_prom = 0.779</t>
  </si>
  <si>
    <t>p_eff = 98.1 , e0_prom = 0.7</t>
  </si>
  <si>
    <t>p_eff = 98.1 , e0_prom = 0.684</t>
  </si>
  <si>
    <t>p_eff = 98.1 , e0_prom = 0.677</t>
  </si>
  <si>
    <t>p_eff = 150 , e0_prom = 0.854</t>
  </si>
  <si>
    <t>p_eff = 150 , e0_prom = 0.761</t>
  </si>
  <si>
    <t>p_eff = 150 , e0_prom = 0.682</t>
  </si>
  <si>
    <t>p_eff = 150 , e0_prom = 0.579</t>
  </si>
  <si>
    <t>p_eff = 150 , e0_prom = 0.526</t>
  </si>
  <si>
    <t>p_eff = 150 , e0_prom = 0.454</t>
  </si>
  <si>
    <t>p_eff = 150 , e0_prom = 0.575</t>
  </si>
  <si>
    <t>p_eff = 150 , e0_prom = 0.513</t>
  </si>
  <si>
    <t>p_eff = 150 , e0_prom = 0.493</t>
  </si>
  <si>
    <t>p_eff = 150 , e0_prom = 0.43</t>
  </si>
  <si>
    <t>p_eff = 150 , e0_prom = 0.401</t>
  </si>
  <si>
    <t>p_eff = 150 , e0_prom = 0.605</t>
  </si>
  <si>
    <t>p_eff = 150 , e0_prom = 0.659</t>
  </si>
  <si>
    <t>p_eff = 150 , e0_prom = 0.731</t>
  </si>
  <si>
    <t>p_eff = 150 , e0_prom = 0.427</t>
  </si>
  <si>
    <t>p_eff = 150 , e0_prom = 0.488</t>
  </si>
  <si>
    <t>p_eff = 150 , e0_prom = 0.541</t>
  </si>
  <si>
    <t>p_eff = 50 , e0_prom = 0.785</t>
  </si>
  <si>
    <t>p_eff = 50 , e0_prom = 0.692</t>
  </si>
  <si>
    <t>p_eff = 275.8 , e0_prom = 0.671</t>
  </si>
  <si>
    <t>p_eff = 68.9 , e0_prom = 0.674</t>
  </si>
  <si>
    <t>p_eff = 551.6 , e0_prom = 0.658</t>
  </si>
  <si>
    <t>p_eff = 68.9 , e0_prom = 0.737</t>
  </si>
  <si>
    <t>p_eff = 275.8 , e0_prom = 0.733</t>
  </si>
  <si>
    <t>p_eff = 68.9 , e0_prom = 0.611</t>
  </si>
  <si>
    <t>p_eff = 100 , e0_prom = 0.806</t>
  </si>
  <si>
    <t>p_eff = 100 , e0_prom = 0.695</t>
  </si>
  <si>
    <t>p_eff = 100 , e0_prom = 0.647</t>
  </si>
  <si>
    <t>p_eff = 100 , e0_prom = 0.831</t>
  </si>
  <si>
    <t>p_eff = 100 , e0_prom = 0.787</t>
  </si>
  <si>
    <t>p_eff = 100 , e0_prom = 0.699</t>
  </si>
  <si>
    <t>p_eff = 98.1 , e0_prom = 0.61</t>
  </si>
  <si>
    <t>p_eff = 98.1 , e0_prom = 0.71</t>
  </si>
  <si>
    <t>p_eff = 98.1 , e0_prom = 0.78</t>
  </si>
  <si>
    <t>p_eff = 98.1 , e0_prom = 0.87</t>
  </si>
  <si>
    <t>p_eff = 100 , e0_prom = 0.588</t>
  </si>
  <si>
    <t>p_eff = 100 , e0_prom = 0.451</t>
  </si>
  <si>
    <t>p_eff = 100 , e0_prom = 0.792</t>
  </si>
  <si>
    <t>p_eff = 98 , e0_prom = 0.792</t>
  </si>
  <si>
    <t>p_eff = 95 , e0_prom = 0.792</t>
  </si>
  <si>
    <t>p_eff = 100 , e0_prom = 0.73</t>
  </si>
  <si>
    <t>p_eff = 100 , e0_prom = 0.637</t>
  </si>
  <si>
    <t>p_eff = 100 , e0_prom = 0.888</t>
  </si>
  <si>
    <t>p_eff = 100 , e0_prom = 0.823</t>
  </si>
  <si>
    <t>p_eff = 100 , e0_prom = 0.738</t>
  </si>
  <si>
    <t>p_eff = 100 , e0_prom = 0.813</t>
  </si>
  <si>
    <t>p_eff = 100 , e0_prom = 0.789</t>
  </si>
  <si>
    <t>p_eff = 100 , e0_prom = 0.711</t>
  </si>
  <si>
    <t>p_eff = 100 , e0_prom = 0.668</t>
  </si>
  <si>
    <t>p_eff = 100 , e0_prom = 0.604</t>
  </si>
  <si>
    <t>p_eff = 100 , e0_prom = 0.708</t>
  </si>
  <si>
    <t>p_eff = 100 , e0_prom = 0.693</t>
  </si>
  <si>
    <t>p_eff = 100 , e0_prom = 0.613</t>
  </si>
  <si>
    <t>p_eff = 100 , e0_prom = 0.552</t>
  </si>
  <si>
    <t>p_eff = 100 , e0_prom = 0.476</t>
  </si>
  <si>
    <t>p_eff = 100 , e0_prom = 0.483</t>
  </si>
  <si>
    <t>p_eff = 100 , e0_prom = 0.425</t>
  </si>
  <si>
    <t>p_eff = 100 , e0_prom = 0.49</t>
  </si>
  <si>
    <t>p_eff = 100 , e0_prom = 0.429</t>
  </si>
  <si>
    <t>56</t>
  </si>
  <si>
    <t>57</t>
  </si>
  <si>
    <t>58</t>
  </si>
  <si>
    <t>59</t>
  </si>
  <si>
    <t>60</t>
  </si>
  <si>
    <t>p_eff = 100 , e0_prom = 0.382</t>
  </si>
  <si>
    <t>61</t>
  </si>
  <si>
    <t>62</t>
  </si>
  <si>
    <t>63</t>
  </si>
  <si>
    <r>
      <t>ψ_</t>
    </r>
    <r>
      <rPr>
        <b/>
        <sz val="11"/>
        <color theme="1"/>
        <rFont val="Symbol"/>
        <family val="1"/>
        <charset val="2"/>
      </rPr>
      <t>m</t>
    </r>
  </si>
  <si>
    <r>
      <t>ψ_</t>
    </r>
    <r>
      <rPr>
        <b/>
        <sz val="11"/>
        <color theme="1"/>
        <rFont val="Symbol"/>
        <family val="1"/>
        <charset val="2"/>
      </rPr>
      <t>s</t>
    </r>
  </si>
  <si>
    <t>p_cs (kPa)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</si>
</sst>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"/>
    <numFmt numFmtId="165" formatCode="0.0"/>
    <numFmt numFmtId="166" formatCode="0.0%"/>
  </numFmts>
  <fonts count="20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1"/>
      <color rgb="FFFF0000"/>
      <name val="Aptos Narrow"/>
      <family val="2"/>
      <scheme val="minor"/>
    </font>
    <font>
      <vertAlign val="subscript"/>
      <sz val="11"/>
      <color theme="1"/>
      <name val="Aptos Narrow"/>
      <family val="2"/>
      <scheme val="minor"/>
    </font>
    <font>
      <sz val="11"/>
      <color theme="1"/>
      <name val="Aptos Narrow"/>
      <family val="1"/>
      <charset val="2"/>
      <scheme val="minor"/>
    </font>
    <font>
      <sz val="11"/>
      <color theme="1"/>
      <name val="Symbol"/>
      <family val="1"/>
      <charset val="2"/>
    </font>
    <font>
      <sz val="8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2"/>
      <color theme="1"/>
      <name val="Aptos"/>
      <family val="2"/>
    </font>
    <font>
      <i/>
      <sz val="12"/>
      <color theme="1"/>
      <name val="Aptos"/>
      <family val="2"/>
    </font>
    <font>
      <sz val="10"/>
      <color rgb="FF222222"/>
      <name val="Arial"/>
      <family val="2"/>
    </font>
    <font>
      <i/>
      <sz val="10"/>
      <color rgb="FF222222"/>
      <name val="Arial"/>
      <family val="2"/>
    </font>
    <font>
      <sz val="10"/>
      <color theme="1"/>
      <name val="Arial"/>
      <family val="2"/>
    </font>
    <font>
      <sz val="11"/>
      <color theme="1"/>
      <name val="Arial"/>
      <family val="2"/>
    </font>
    <font>
      <sz val="10"/>
      <color theme="1"/>
      <name val="Symbol"/>
      <family val="1"/>
      <charset val="2"/>
    </font>
    <font>
      <sz val="11"/>
      <color theme="1"/>
      <name val="Aptos Display"/>
      <family val="2"/>
      <scheme val="major"/>
    </font>
    <font>
      <vertAlign val="subscript"/>
      <sz val="11"/>
      <color theme="1"/>
      <name val="Aptos Display"/>
      <family val="2"/>
      <scheme val="major"/>
    </font>
    <font>
      <b/>
      <sz val="10"/>
      <color theme="1"/>
      <name val="Symbol"/>
      <family val="1"/>
      <charset val="2"/>
    </font>
    <font>
      <b/>
      <sz val="11"/>
      <color theme="1"/>
      <name val="Symbol"/>
      <family val="1"/>
      <charset val="2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indexed="64"/>
      </patternFill>
    </fill>
  </fills>
  <borders count="34">
    <border>
      <left/>
      <right/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3">
    <xf numFmtId="0" fontId="0" fillId="0" borderId="0"/>
    <xf numFmtId="0" fontId="1" fillId="0" borderId="0" applyNumberFormat="0" applyFill="0" applyBorder="0" applyAlignment="0" applyProtection="0"/>
    <xf numFmtId="9" fontId="7" fillId="0" borderId="0" applyFont="0" applyFill="0" applyBorder="0" applyAlignment="0" applyProtection="0"/>
  </cellStyleXfs>
  <cellXfs count="213">
    <xf numFmtId="0" fontId="0" fillId="0" borderId="0" xfId="0"/>
    <xf numFmtId="3" fontId="0" fillId="0" borderId="0" xfId="0" applyNumberFormat="1"/>
    <xf numFmtId="0" fontId="0" fillId="2" borderId="0" xfId="0" applyFill="1"/>
    <xf numFmtId="0" fontId="1" fillId="0" borderId="0" xfId="1"/>
    <xf numFmtId="164" fontId="0" fillId="0" borderId="0" xfId="0" applyNumberFormat="1"/>
    <xf numFmtId="0" fontId="0" fillId="0" borderId="0" xfId="0" applyAlignment="1">
      <alignment wrapText="1"/>
    </xf>
    <xf numFmtId="0" fontId="0" fillId="0" borderId="0" xfId="0" applyAlignment="1">
      <alignment horizontal="center" wrapText="1"/>
    </xf>
    <xf numFmtId="0" fontId="5" fillId="0" borderId="0" xfId="0" applyFont="1" applyAlignment="1">
      <alignment horizontal="center" wrapText="1"/>
    </xf>
    <xf numFmtId="0" fontId="2" fillId="0" borderId="0" xfId="0" applyFont="1" applyAlignment="1">
      <alignment horizontal="center"/>
    </xf>
    <xf numFmtId="0" fontId="9" fillId="0" borderId="0" xfId="0" applyFont="1"/>
    <xf numFmtId="0" fontId="0" fillId="0" borderId="2" xfId="0" applyBorder="1"/>
    <xf numFmtId="164" fontId="0" fillId="0" borderId="2" xfId="0" applyNumberFormat="1" applyBorder="1"/>
    <xf numFmtId="0" fontId="0" fillId="0" borderId="3" xfId="0" applyBorder="1"/>
    <xf numFmtId="0" fontId="0" fillId="0" borderId="4" xfId="0" applyBorder="1"/>
    <xf numFmtId="164" fontId="0" fillId="0" borderId="5" xfId="0" applyNumberFormat="1" applyBorder="1"/>
    <xf numFmtId="164" fontId="0" fillId="0" borderId="6" xfId="0" applyNumberFormat="1" applyBorder="1"/>
    <xf numFmtId="164" fontId="0" fillId="0" borderId="7" xfId="0" applyNumberFormat="1" applyBorder="1"/>
    <xf numFmtId="164" fontId="0" fillId="0" borderId="8" xfId="0" applyNumberFormat="1" applyBorder="1"/>
    <xf numFmtId="164" fontId="0" fillId="0" borderId="9" xfId="0" applyNumberFormat="1" applyBorder="1"/>
    <xf numFmtId="164" fontId="0" fillId="0" borderId="10" xfId="0" applyNumberFormat="1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3" borderId="0" xfId="0" applyFill="1"/>
    <xf numFmtId="0" fontId="8" fillId="0" borderId="3" xfId="0" applyFont="1" applyBorder="1" applyAlignment="1">
      <alignment horizontal="center" vertical="top"/>
    </xf>
    <xf numFmtId="0" fontId="8" fillId="0" borderId="14" xfId="0" applyFont="1" applyBorder="1" applyAlignment="1">
      <alignment horizontal="center" vertical="top"/>
    </xf>
    <xf numFmtId="0" fontId="8" fillId="0" borderId="4" xfId="0" applyFont="1" applyBorder="1" applyAlignment="1">
      <alignment horizontal="center" vertical="top"/>
    </xf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15" xfId="0" applyBorder="1"/>
    <xf numFmtId="0" fontId="0" fillId="0" borderId="8" xfId="0" applyBorder="1"/>
    <xf numFmtId="0" fontId="0" fillId="0" borderId="14" xfId="0" applyBorder="1"/>
    <xf numFmtId="0" fontId="9" fillId="0" borderId="6" xfId="0" applyFont="1" applyBorder="1" applyAlignment="1">
      <alignment vertical="center"/>
    </xf>
    <xf numFmtId="0" fontId="9" fillId="0" borderId="8" xfId="0" applyFont="1" applyBorder="1" applyAlignment="1">
      <alignment vertical="center"/>
    </xf>
    <xf numFmtId="165" fontId="0" fillId="0" borderId="0" xfId="0" applyNumberFormat="1"/>
    <xf numFmtId="0" fontId="0" fillId="0" borderId="0" xfId="0" applyAlignment="1">
      <alignment vertical="center"/>
    </xf>
    <xf numFmtId="0" fontId="0" fillId="0" borderId="0" xfId="0" applyAlignment="1">
      <alignment horizontal="center"/>
    </xf>
    <xf numFmtId="164" fontId="2" fillId="0" borderId="0" xfId="0" applyNumberFormat="1" applyFont="1" applyAlignment="1">
      <alignment horizontal="center"/>
    </xf>
    <xf numFmtId="164" fontId="0" fillId="0" borderId="0" xfId="0" applyNumberFormat="1" applyAlignment="1">
      <alignment horizontal="center"/>
    </xf>
    <xf numFmtId="0" fontId="0" fillId="0" borderId="2" xfId="0" applyBorder="1" applyAlignment="1">
      <alignment horizontal="center"/>
    </xf>
    <xf numFmtId="165" fontId="0" fillId="0" borderId="2" xfId="0" applyNumberFormat="1" applyBorder="1"/>
    <xf numFmtId="0" fontId="0" fillId="0" borderId="15" xfId="0" applyBorder="1" applyAlignment="1">
      <alignment horizontal="center"/>
    </xf>
    <xf numFmtId="165" fontId="0" fillId="0" borderId="15" xfId="0" applyNumberFormat="1" applyBorder="1"/>
    <xf numFmtId="0" fontId="0" fillId="0" borderId="3" xfId="0" applyBorder="1" applyAlignment="1">
      <alignment horizontal="center"/>
    </xf>
    <xf numFmtId="166" fontId="0" fillId="0" borderId="0" xfId="2" applyNumberFormat="1" applyFont="1"/>
    <xf numFmtId="10" fontId="0" fillId="0" borderId="0" xfId="2" applyNumberFormat="1" applyFont="1"/>
    <xf numFmtId="0" fontId="0" fillId="0" borderId="16" xfId="0" applyBorder="1" applyAlignment="1">
      <alignment horizontal="center"/>
    </xf>
    <xf numFmtId="0" fontId="0" fillId="0" borderId="17" xfId="0" applyBorder="1"/>
    <xf numFmtId="1" fontId="0" fillId="0" borderId="0" xfId="0" applyNumberFormat="1" applyAlignment="1">
      <alignment horizontal="center"/>
    </xf>
    <xf numFmtId="1" fontId="0" fillId="0" borderId="0" xfId="0" applyNumberFormat="1"/>
    <xf numFmtId="0" fontId="0" fillId="0" borderId="0" xfId="0" applyAlignment="1">
      <alignment horizontal="center" vertical="center"/>
    </xf>
    <xf numFmtId="1" fontId="0" fillId="0" borderId="2" xfId="0" applyNumberFormat="1" applyBorder="1"/>
    <xf numFmtId="164" fontId="0" fillId="0" borderId="15" xfId="0" applyNumberFormat="1" applyBorder="1"/>
    <xf numFmtId="1" fontId="0" fillId="0" borderId="15" xfId="0" applyNumberFormat="1" applyBorder="1"/>
    <xf numFmtId="0" fontId="0" fillId="0" borderId="9" xfId="0" applyBorder="1"/>
    <xf numFmtId="0" fontId="0" fillId="0" borderId="18" xfId="0" applyBorder="1"/>
    <xf numFmtId="164" fontId="0" fillId="0" borderId="18" xfId="0" applyNumberFormat="1" applyBorder="1"/>
    <xf numFmtId="1" fontId="0" fillId="0" borderId="18" xfId="0" applyNumberFormat="1" applyBorder="1"/>
    <xf numFmtId="0" fontId="0" fillId="0" borderId="18" xfId="0" applyBorder="1" applyAlignment="1">
      <alignment horizontal="center"/>
    </xf>
    <xf numFmtId="0" fontId="0" fillId="0" borderId="10" xfId="0" applyBorder="1"/>
    <xf numFmtId="0" fontId="0" fillId="0" borderId="12" xfId="0" applyBorder="1" applyAlignment="1">
      <alignment horizontal="center"/>
    </xf>
    <xf numFmtId="0" fontId="0" fillId="0" borderId="19" xfId="0" applyBorder="1" applyAlignment="1">
      <alignment horizontal="center"/>
    </xf>
    <xf numFmtId="0" fontId="4" fillId="0" borderId="19" xfId="0" applyFont="1" applyBorder="1" applyAlignment="1">
      <alignment horizontal="center"/>
    </xf>
    <xf numFmtId="0" fontId="11" fillId="0" borderId="0" xfId="0" applyFont="1"/>
    <xf numFmtId="164" fontId="0" fillId="0" borderId="0" xfId="0" applyNumberFormat="1" applyAlignment="1">
      <alignment horizontal="center" vertical="center"/>
    </xf>
    <xf numFmtId="164" fontId="0" fillId="0" borderId="0" xfId="0" applyNumberFormat="1" applyAlignment="1">
      <alignment horizontal="right" vertical="center"/>
    </xf>
    <xf numFmtId="0" fontId="0" fillId="0" borderId="19" xfId="0" applyBorder="1"/>
    <xf numFmtId="2" fontId="0" fillId="0" borderId="2" xfId="0" applyNumberFormat="1" applyBorder="1"/>
    <xf numFmtId="164" fontId="0" fillId="0" borderId="2" xfId="0" applyNumberFormat="1" applyBorder="1" applyAlignment="1">
      <alignment horizontal="right" vertical="center"/>
    </xf>
    <xf numFmtId="0" fontId="0" fillId="0" borderId="20" xfId="0" applyBorder="1"/>
    <xf numFmtId="0" fontId="11" fillId="0" borderId="6" xfId="0" applyFont="1" applyBorder="1"/>
    <xf numFmtId="0" fontId="11" fillId="0" borderId="15" xfId="0" applyFont="1" applyBorder="1"/>
    <xf numFmtId="0" fontId="11" fillId="0" borderId="8" xfId="0" applyFont="1" applyBorder="1"/>
    <xf numFmtId="2" fontId="0" fillId="0" borderId="15" xfId="0" applyNumberFormat="1" applyBorder="1"/>
    <xf numFmtId="164" fontId="0" fillId="0" borderId="22" xfId="0" applyNumberFormat="1" applyBorder="1"/>
    <xf numFmtId="2" fontId="0" fillId="0" borderId="9" xfId="0" applyNumberFormat="1" applyBorder="1"/>
    <xf numFmtId="2" fontId="0" fillId="0" borderId="21" xfId="0" applyNumberFormat="1" applyBorder="1"/>
    <xf numFmtId="0" fontId="0" fillId="0" borderId="2" xfId="0" applyBorder="1" applyAlignment="1">
      <alignment horizontal="right" vertical="center"/>
    </xf>
    <xf numFmtId="1" fontId="0" fillId="0" borderId="2" xfId="0" applyNumberFormat="1" applyBorder="1" applyAlignment="1">
      <alignment horizontal="right" vertical="center"/>
    </xf>
    <xf numFmtId="0" fontId="0" fillId="0" borderId="2" xfId="0" applyBorder="1" applyAlignment="1">
      <alignment horizontal="right" vertical="center" wrapText="1"/>
    </xf>
    <xf numFmtId="0" fontId="0" fillId="0" borderId="20" xfId="0" applyBorder="1" applyAlignment="1">
      <alignment horizontal="center" vertical="center"/>
    </xf>
    <xf numFmtId="164" fontId="0" fillId="0" borderId="20" xfId="0" applyNumberFormat="1" applyBorder="1" applyAlignment="1">
      <alignment horizontal="right" vertical="center"/>
    </xf>
    <xf numFmtId="0" fontId="0" fillId="0" borderId="14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right" vertical="center"/>
    </xf>
    <xf numFmtId="0" fontId="0" fillId="0" borderId="6" xfId="0" applyBorder="1" applyAlignment="1">
      <alignment horizontal="right" vertical="center"/>
    </xf>
    <xf numFmtId="0" fontId="0" fillId="0" borderId="7" xfId="0" applyBorder="1" applyAlignment="1">
      <alignment horizontal="right" vertical="center"/>
    </xf>
    <xf numFmtId="0" fontId="0" fillId="0" borderId="15" xfId="0" applyBorder="1" applyAlignment="1">
      <alignment horizontal="right" vertical="center"/>
    </xf>
    <xf numFmtId="164" fontId="0" fillId="0" borderId="15" xfId="0" applyNumberFormat="1" applyBorder="1" applyAlignment="1">
      <alignment horizontal="right" vertical="center"/>
    </xf>
    <xf numFmtId="1" fontId="0" fillId="0" borderId="15" xfId="0" applyNumberFormat="1" applyBorder="1" applyAlignment="1">
      <alignment horizontal="right" vertical="center"/>
    </xf>
    <xf numFmtId="0" fontId="0" fillId="0" borderId="8" xfId="0" applyBorder="1" applyAlignment="1">
      <alignment horizontal="right" vertical="center"/>
    </xf>
    <xf numFmtId="164" fontId="0" fillId="0" borderId="23" xfId="0" applyNumberFormat="1" applyBorder="1"/>
    <xf numFmtId="164" fontId="0" fillId="0" borderId="24" xfId="0" applyNumberFormat="1" applyBorder="1"/>
    <xf numFmtId="0" fontId="0" fillId="0" borderId="25" xfId="0" applyBorder="1"/>
    <xf numFmtId="164" fontId="0" fillId="0" borderId="2" xfId="0" applyNumberFormat="1" applyBorder="1" applyAlignment="1">
      <alignment horizontal="right" vertical="center" wrapText="1"/>
    </xf>
    <xf numFmtId="164" fontId="0" fillId="0" borderId="18" xfId="0" applyNumberFormat="1" applyBorder="1" applyAlignment="1">
      <alignment horizontal="right" vertical="center"/>
    </xf>
    <xf numFmtId="0" fontId="0" fillId="0" borderId="12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3" fontId="1" fillId="0" borderId="0" xfId="1" applyNumberFormat="1"/>
    <xf numFmtId="0" fontId="0" fillId="0" borderId="0" xfId="0" applyAlignment="1">
      <alignment horizontal="left" vertical="center"/>
    </xf>
    <xf numFmtId="0" fontId="0" fillId="0" borderId="23" xfId="0" applyBorder="1"/>
    <xf numFmtId="164" fontId="0" fillId="0" borderId="25" xfId="0" applyNumberFormat="1" applyBorder="1"/>
    <xf numFmtId="1" fontId="0" fillId="0" borderId="25" xfId="0" applyNumberFormat="1" applyBorder="1"/>
    <xf numFmtId="0" fontId="0" fillId="0" borderId="24" xfId="0" applyBorder="1"/>
    <xf numFmtId="2" fontId="0" fillId="0" borderId="0" xfId="2" applyNumberFormat="1" applyFont="1"/>
    <xf numFmtId="0" fontId="11" fillId="4" borderId="0" xfId="0" applyFont="1" applyFill="1" applyAlignment="1">
      <alignment vertical="top"/>
    </xf>
    <xf numFmtId="164" fontId="0" fillId="0" borderId="26" xfId="0" applyNumberFormat="1" applyBorder="1"/>
    <xf numFmtId="164" fontId="0" fillId="0" borderId="1" xfId="0" applyNumberFormat="1" applyBorder="1"/>
    <xf numFmtId="0" fontId="14" fillId="0" borderId="2" xfId="0" applyFont="1" applyBorder="1"/>
    <xf numFmtId="1" fontId="0" fillId="0" borderId="0" xfId="2" applyNumberFormat="1" applyFont="1"/>
    <xf numFmtId="0" fontId="0" fillId="0" borderId="2" xfId="0" applyBorder="1" applyAlignment="1">
      <alignment horizontal="center" vertical="center"/>
    </xf>
    <xf numFmtId="0" fontId="14" fillId="0" borderId="2" xfId="0" applyFont="1" applyBorder="1" applyAlignment="1">
      <alignment horizontal="right"/>
    </xf>
    <xf numFmtId="0" fontId="14" fillId="0" borderId="2" xfId="0" applyFont="1" applyBorder="1" applyAlignment="1">
      <alignment horizontal="right" vertical="center"/>
    </xf>
    <xf numFmtId="2" fontId="14" fillId="0" borderId="2" xfId="0" applyNumberFormat="1" applyFont="1" applyBorder="1" applyAlignment="1">
      <alignment horizontal="right" vertical="center"/>
    </xf>
    <xf numFmtId="164" fontId="14" fillId="0" borderId="2" xfId="0" applyNumberFormat="1" applyFont="1" applyBorder="1" applyAlignment="1">
      <alignment horizontal="right" vertical="center"/>
    </xf>
    <xf numFmtId="0" fontId="14" fillId="0" borderId="2" xfId="0" applyFon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9" xfId="0" applyBorder="1" applyAlignment="1">
      <alignment horizontal="right" vertical="center"/>
    </xf>
    <xf numFmtId="0" fontId="0" fillId="0" borderId="18" xfId="0" applyBorder="1" applyAlignment="1">
      <alignment horizontal="right" vertical="center"/>
    </xf>
    <xf numFmtId="1" fontId="0" fillId="0" borderId="18" xfId="0" applyNumberForma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2" fontId="0" fillId="0" borderId="18" xfId="0" applyNumberFormat="1" applyBorder="1"/>
    <xf numFmtId="0" fontId="11" fillId="0" borderId="10" xfId="0" applyFont="1" applyBorder="1"/>
    <xf numFmtId="0" fontId="11" fillId="0" borderId="18" xfId="0" applyFont="1" applyBorder="1"/>
    <xf numFmtId="165" fontId="0" fillId="0" borderId="18" xfId="0" applyNumberFormat="1" applyBorder="1"/>
    <xf numFmtId="0" fontId="0" fillId="0" borderId="27" xfId="0" applyBorder="1" applyAlignment="1">
      <alignment horizontal="center"/>
    </xf>
    <xf numFmtId="0" fontId="9" fillId="0" borderId="10" xfId="0" applyFont="1" applyBorder="1"/>
    <xf numFmtId="0" fontId="9" fillId="0" borderId="10" xfId="0" applyFont="1" applyBorder="1" applyAlignment="1">
      <alignment vertical="center"/>
    </xf>
    <xf numFmtId="164" fontId="0" fillId="0" borderId="2" xfId="0" applyNumberFormat="1" applyBorder="1" applyAlignment="1">
      <alignment horizontal="center"/>
    </xf>
    <xf numFmtId="164" fontId="0" fillId="0" borderId="15" xfId="0" applyNumberFormat="1" applyBorder="1" applyAlignment="1">
      <alignment horizontal="center"/>
    </xf>
    <xf numFmtId="164" fontId="0" fillId="0" borderId="18" xfId="0" applyNumberFormat="1" applyBorder="1" applyAlignment="1">
      <alignment horizontal="center"/>
    </xf>
    <xf numFmtId="0" fontId="0" fillId="0" borderId="2" xfId="0" applyBorder="1" applyAlignment="1">
      <alignment horizontal="right"/>
    </xf>
    <xf numFmtId="0" fontId="0" fillId="0" borderId="9" xfId="0" applyBorder="1" applyAlignment="1">
      <alignment horizontal="center" vertical="center"/>
    </xf>
    <xf numFmtId="2" fontId="0" fillId="0" borderId="18" xfId="0" applyNumberFormat="1" applyBorder="1" applyAlignment="1">
      <alignment horizontal="center" vertical="center"/>
    </xf>
    <xf numFmtId="164" fontId="0" fillId="0" borderId="18" xfId="0" applyNumberFormat="1" applyBorder="1" applyAlignment="1">
      <alignment horizontal="center" vertical="center"/>
    </xf>
    <xf numFmtId="2" fontId="0" fillId="0" borderId="2" xfId="0" applyNumberFormat="1" applyBorder="1" applyAlignment="1">
      <alignment horizontal="center" vertical="center"/>
    </xf>
    <xf numFmtId="164" fontId="0" fillId="0" borderId="2" xfId="0" applyNumberForma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2" fontId="0" fillId="0" borderId="15" xfId="0" applyNumberFormat="1" applyBorder="1" applyAlignment="1">
      <alignment horizontal="center" vertical="center"/>
    </xf>
    <xf numFmtId="164" fontId="0" fillId="0" borderId="15" xfId="0" applyNumberForma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1" fillId="0" borderId="8" xfId="0" applyFont="1" applyBorder="1" applyAlignment="1">
      <alignment vertical="center"/>
    </xf>
    <xf numFmtId="0" fontId="8" fillId="0" borderId="0" xfId="0" applyFont="1" applyAlignment="1">
      <alignment horizontal="center"/>
    </xf>
    <xf numFmtId="0" fontId="8" fillId="0" borderId="12" xfId="0" applyFont="1" applyBorder="1" applyAlignment="1">
      <alignment horizontal="center"/>
    </xf>
    <xf numFmtId="0" fontId="8" fillId="0" borderId="19" xfId="0" applyFont="1" applyBorder="1" applyAlignment="1">
      <alignment horizontal="center"/>
    </xf>
    <xf numFmtId="0" fontId="18" fillId="0" borderId="19" xfId="0" applyFont="1" applyBorder="1" applyAlignment="1">
      <alignment horizontal="center" wrapText="1"/>
    </xf>
    <xf numFmtId="0" fontId="18" fillId="0" borderId="13" xfId="0" applyFont="1" applyBorder="1" applyAlignment="1">
      <alignment horizontal="center" wrapText="1"/>
    </xf>
    <xf numFmtId="0" fontId="0" fillId="3" borderId="5" xfId="0" applyFill="1" applyBorder="1"/>
    <xf numFmtId="0" fontId="0" fillId="3" borderId="2" xfId="0" applyFill="1" applyBorder="1"/>
    <xf numFmtId="164" fontId="0" fillId="3" borderId="2" xfId="0" applyNumberFormat="1" applyFill="1" applyBorder="1"/>
    <xf numFmtId="0" fontId="0" fillId="3" borderId="2" xfId="0" applyFill="1" applyBorder="1" applyAlignment="1">
      <alignment horizontal="center"/>
    </xf>
    <xf numFmtId="0" fontId="0" fillId="3" borderId="6" xfId="0" applyFill="1" applyBorder="1"/>
    <xf numFmtId="165" fontId="0" fillId="2" borderId="2" xfId="0" applyNumberFormat="1" applyFill="1" applyBorder="1"/>
    <xf numFmtId="2" fontId="14" fillId="0" borderId="28" xfId="0" applyNumberFormat="1" applyFont="1" applyBorder="1" applyAlignment="1">
      <alignment horizontal="right" vertical="center"/>
    </xf>
    <xf numFmtId="0" fontId="14" fillId="0" borderId="0" xfId="0" applyFont="1"/>
    <xf numFmtId="164" fontId="14" fillId="0" borderId="0" xfId="0" applyNumberFormat="1" applyFont="1" applyAlignment="1">
      <alignment horizontal="right" vertical="center"/>
    </xf>
    <xf numFmtId="0" fontId="14" fillId="0" borderId="0" xfId="0" applyFont="1" applyAlignment="1">
      <alignment horizontal="right" vertical="center"/>
    </xf>
    <xf numFmtId="0" fontId="14" fillId="0" borderId="0" xfId="0" applyFont="1" applyAlignment="1">
      <alignment horizontal="center" vertical="center"/>
    </xf>
    <xf numFmtId="0" fontId="14" fillId="0" borderId="0" xfId="0" applyFont="1" applyAlignment="1">
      <alignment horizontal="right"/>
    </xf>
    <xf numFmtId="2" fontId="14" fillId="0" borderId="2" xfId="0" applyNumberFormat="1" applyFont="1" applyBorder="1"/>
    <xf numFmtId="0" fontId="14" fillId="0" borderId="2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0" fillId="0" borderId="28" xfId="0" applyBorder="1"/>
    <xf numFmtId="164" fontId="0" fillId="0" borderId="28" xfId="0" applyNumberFormat="1" applyBorder="1"/>
    <xf numFmtId="164" fontId="14" fillId="0" borderId="2" xfId="0" applyNumberFormat="1" applyFont="1" applyBorder="1"/>
    <xf numFmtId="0" fontId="0" fillId="0" borderId="29" xfId="0" applyBorder="1"/>
    <xf numFmtId="0" fontId="0" fillId="0" borderId="31" xfId="0" applyBorder="1"/>
    <xf numFmtId="0" fontId="0" fillId="0" borderId="32" xfId="0" applyBorder="1"/>
    <xf numFmtId="0" fontId="0" fillId="0" borderId="33" xfId="0" applyBorder="1"/>
    <xf numFmtId="0" fontId="0" fillId="0" borderId="30" xfId="0" applyBorder="1"/>
    <xf numFmtId="0" fontId="16" fillId="0" borderId="19" xfId="0" applyFont="1" applyBorder="1" applyAlignment="1">
      <alignment horizontal="center" vertical="center"/>
    </xf>
    <xf numFmtId="3" fontId="0" fillId="0" borderId="2" xfId="0" applyNumberFormat="1" applyBorder="1"/>
    <xf numFmtId="164" fontId="0" fillId="0" borderId="31" xfId="0" applyNumberFormat="1" applyBorder="1"/>
    <xf numFmtId="3" fontId="0" fillId="0" borderId="28" xfId="0" applyNumberFormat="1" applyBorder="1"/>
    <xf numFmtId="165" fontId="0" fillId="0" borderId="28" xfId="0" applyNumberFormat="1" applyBorder="1"/>
    <xf numFmtId="164" fontId="0" fillId="0" borderId="33" xfId="0" applyNumberFormat="1" applyBorder="1"/>
    <xf numFmtId="3" fontId="0" fillId="0" borderId="18" xfId="0" applyNumberFormat="1" applyBorder="1"/>
    <xf numFmtId="164" fontId="0" fillId="0" borderId="30" xfId="0" applyNumberFormat="1" applyBorder="1"/>
    <xf numFmtId="0" fontId="14" fillId="0" borderId="20" xfId="0" applyFont="1" applyBorder="1"/>
    <xf numFmtId="0" fontId="14" fillId="0" borderId="31" xfId="0" applyFont="1" applyBorder="1"/>
    <xf numFmtId="0" fontId="11" fillId="0" borderId="2" xfId="0" applyFont="1" applyBorder="1" applyAlignment="1">
      <alignment vertical="center"/>
    </xf>
    <xf numFmtId="0" fontId="11" fillId="0" borderId="2" xfId="0" applyFont="1" applyBorder="1"/>
    <xf numFmtId="10" fontId="0" fillId="0" borderId="2" xfId="2" applyNumberFormat="1" applyFont="1" applyFill="1" applyBorder="1" applyAlignment="1">
      <alignment horizontal="center" vertical="center"/>
    </xf>
    <xf numFmtId="0" fontId="14" fillId="0" borderId="32" xfId="0" applyFont="1" applyBorder="1"/>
    <xf numFmtId="0" fontId="14" fillId="0" borderId="28" xfId="0" applyFont="1" applyBorder="1"/>
    <xf numFmtId="164" fontId="14" fillId="0" borderId="28" xfId="0" applyNumberFormat="1" applyFont="1" applyBorder="1" applyAlignment="1">
      <alignment horizontal="right" vertical="center"/>
    </xf>
    <xf numFmtId="0" fontId="14" fillId="0" borderId="28" xfId="0" applyFont="1" applyBorder="1" applyAlignment="1">
      <alignment horizontal="right" vertical="center"/>
    </xf>
    <xf numFmtId="0" fontId="14" fillId="0" borderId="28" xfId="0" applyFont="1" applyBorder="1" applyAlignment="1">
      <alignment horizontal="center" vertical="center"/>
    </xf>
    <xf numFmtId="0" fontId="14" fillId="0" borderId="28" xfId="0" applyFont="1" applyBorder="1" applyAlignment="1">
      <alignment horizontal="right"/>
    </xf>
    <xf numFmtId="0" fontId="0" fillId="0" borderId="28" xfId="0" applyBorder="1" applyAlignment="1">
      <alignment horizontal="center" vertical="center"/>
    </xf>
    <xf numFmtId="0" fontId="14" fillId="0" borderId="33" xfId="0" applyFont="1" applyBorder="1"/>
    <xf numFmtId="0" fontId="14" fillId="0" borderId="29" xfId="0" applyFont="1" applyBorder="1"/>
    <xf numFmtId="0" fontId="14" fillId="0" borderId="18" xfId="0" applyFont="1" applyBorder="1"/>
    <xf numFmtId="0" fontId="14" fillId="0" borderId="18" xfId="0" applyFont="1" applyBorder="1" applyAlignment="1">
      <alignment horizontal="right" vertical="center"/>
    </xf>
    <xf numFmtId="2" fontId="14" fillId="0" borderId="18" xfId="0" applyNumberFormat="1" applyFont="1" applyBorder="1" applyAlignment="1">
      <alignment horizontal="right" vertical="center"/>
    </xf>
    <xf numFmtId="0" fontId="14" fillId="0" borderId="18" xfId="0" applyFont="1" applyBorder="1" applyAlignment="1">
      <alignment horizontal="center" vertical="center"/>
    </xf>
    <xf numFmtId="0" fontId="14" fillId="0" borderId="18" xfId="0" applyFont="1" applyBorder="1" applyAlignment="1">
      <alignment horizontal="right"/>
    </xf>
    <xf numFmtId="0" fontId="14" fillId="0" borderId="30" xfId="0" applyFont="1" applyBorder="1"/>
    <xf numFmtId="0" fontId="13" fillId="0" borderId="12" xfId="0" applyFont="1" applyBorder="1" applyAlignment="1">
      <alignment horizontal="center" wrapText="1"/>
    </xf>
    <xf numFmtId="0" fontId="13" fillId="0" borderId="19" xfId="0" applyFont="1" applyBorder="1" applyAlignment="1">
      <alignment horizontal="center" wrapText="1"/>
    </xf>
    <xf numFmtId="0" fontId="15" fillId="0" borderId="19" xfId="0" applyFont="1" applyBorder="1" applyAlignment="1">
      <alignment horizontal="center" wrapText="1"/>
    </xf>
    <xf numFmtId="0" fontId="13" fillId="0" borderId="13" xfId="0" applyFont="1" applyBorder="1" applyAlignment="1">
      <alignment horizontal="center" wrapText="1"/>
    </xf>
    <xf numFmtId="0" fontId="0" fillId="0" borderId="0" xfId="0" applyAlignment="1">
      <alignment horizontal="right"/>
    </xf>
    <xf numFmtId="164" fontId="0" fillId="0" borderId="0" xfId="0" applyNumberFormat="1" applyAlignment="1">
      <alignment horizontal="right"/>
    </xf>
    <xf numFmtId="0" fontId="0" fillId="0" borderId="0" xfId="0" applyAlignment="1">
      <alignment horizontal="right" wrapText="1"/>
    </xf>
    <xf numFmtId="0" fontId="14" fillId="0" borderId="15" xfId="0" applyFont="1" applyBorder="1"/>
  </cellXfs>
  <cellStyles count="3">
    <cellStyle name="Hipervínculo" xfId="1" builtinId="8"/>
    <cellStyle name="Normal" xfId="0" builtinId="0"/>
    <cellStyle name="Porcentaje" xfId="2" builtinId="5"/>
  </cellStyles>
  <dxfs count="63">
    <dxf>
      <numFmt numFmtId="164" formatCode="0.00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0.0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0.0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0.0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numFmt numFmtId="2" formatCode="0.00"/>
      <fill>
        <patternFill patternType="solid">
          <fgColor indexed="64"/>
          <bgColor rgb="FFFF0000"/>
        </patternFill>
      </fill>
      <alignment horizontal="right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numFmt numFmtId="2" formatCode="0.00"/>
      <fill>
        <patternFill patternType="none">
          <fgColor indexed="64"/>
          <bgColor indexed="65"/>
        </patternFill>
      </fill>
      <alignment horizontal="right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numFmt numFmtId="2" formatCode="0.00"/>
      <fill>
        <patternFill patternType="solid">
          <fgColor indexed="64"/>
          <bgColor rgb="FFFF0000"/>
        </patternFill>
      </fill>
      <alignment horizontal="right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solid">
          <fgColor indexed="64"/>
          <bgColor rgb="FFFF0000"/>
        </patternFill>
      </fill>
      <alignment horizontal="right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solid">
          <fgColor indexed="64"/>
          <bgColor rgb="FFFF0000"/>
        </patternFill>
      </fill>
      <alignment horizontal="right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trike val="0"/>
        <outline val="0"/>
        <shadow val="0"/>
        <u val="none"/>
        <color theme="1"/>
        <name val="Arial"/>
        <family val="2"/>
        <scheme val="none"/>
      </font>
      <fill>
        <patternFill patternType="none">
          <fgColor indexed="64"/>
          <bgColor auto="1"/>
        </patternFill>
      </fill>
    </dxf>
    <dxf>
      <border>
        <bottom style="medium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none"/>
      </font>
      <alignment horizontal="center" vertical="bottom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0.000"/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" formatCode="0"/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0.000"/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"/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0.000"/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>
          <fgColor indexed="64"/>
          <bgColor indexed="6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>
          <fgColor indexed="64"/>
          <bgColor indexed="65"/>
        </patternFill>
      </fill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none">
          <fgColor rgb="FF000000"/>
          <bgColor rgb="FFFFFFFF"/>
        </patternFill>
      </fill>
    </dxf>
    <dxf>
      <border>
        <bottom style="medium">
          <color indexed="64"/>
        </bottom>
      </border>
    </dxf>
    <dxf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64" formatCode="0.000"/>
    </dxf>
    <dxf>
      <numFmt numFmtId="164" formatCode="0.00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5" formatCode="0.0"/>
    </dxf>
    <dxf>
      <numFmt numFmtId="165" formatCode="0.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3" formatCode="#,##0"/>
    </dxf>
    <dxf>
      <numFmt numFmtId="3" formatCode="#,##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1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MONTERREY!$H$7:$H$8</c:f>
              <c:numCache>
                <c:formatCode>0</c:formatCode>
                <c:ptCount val="2"/>
                <c:pt idx="0">
                  <c:v>33</c:v>
                </c:pt>
                <c:pt idx="1">
                  <c:v>16</c:v>
                </c:pt>
              </c:numCache>
            </c:numRef>
          </c:xVal>
          <c:yVal>
            <c:numRef>
              <c:f>MONTERREY!$E$7:$E$8</c:f>
              <c:numCache>
                <c:formatCode>0.000</c:formatCode>
                <c:ptCount val="2"/>
                <c:pt idx="0">
                  <c:v>0.442</c:v>
                </c:pt>
                <c:pt idx="1">
                  <c:v>0.51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452-45DB-9674-EB0D8988C0A8}"/>
            </c:ext>
          </c:extLst>
        </c:ser>
        <c:ser>
          <c:idx val="1"/>
          <c:order val="1"/>
          <c:tx>
            <c:strRef>
              <c:f>MONTERREY!$H$9:$H$11</c:f>
              <c:strCache>
                <c:ptCount val="3"/>
                <c:pt idx="0">
                  <c:v>40</c:v>
                </c:pt>
                <c:pt idx="1">
                  <c:v>13</c:v>
                </c:pt>
                <c:pt idx="2">
                  <c:v>13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MONTERREY!$H$9:$H$11</c:f>
              <c:numCache>
                <c:formatCode>0</c:formatCode>
                <c:ptCount val="3"/>
                <c:pt idx="0">
                  <c:v>40</c:v>
                </c:pt>
                <c:pt idx="1">
                  <c:v>13</c:v>
                </c:pt>
                <c:pt idx="2">
                  <c:v>13</c:v>
                </c:pt>
              </c:numCache>
            </c:numRef>
          </c:xVal>
          <c:yVal>
            <c:numRef>
              <c:f>MONTERREY!$E$9:$E$11</c:f>
              <c:numCache>
                <c:formatCode>0.000</c:formatCode>
                <c:ptCount val="3"/>
                <c:pt idx="0">
                  <c:v>0.25900000000000001</c:v>
                </c:pt>
                <c:pt idx="1">
                  <c:v>0.27500000000000002</c:v>
                </c:pt>
                <c:pt idx="2">
                  <c:v>0.308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452-45DB-9674-EB0D8988C0A8}"/>
            </c:ext>
          </c:extLst>
        </c:ser>
        <c:ser>
          <c:idx val="2"/>
          <c:order val="2"/>
          <c:tx>
            <c:v>3+MONTERREY!$G$15:$G$16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MONTERREY!$H$15:$H$16</c:f>
              <c:numCache>
                <c:formatCode>0</c:formatCode>
                <c:ptCount val="2"/>
                <c:pt idx="0">
                  <c:v>17</c:v>
                </c:pt>
                <c:pt idx="1">
                  <c:v>13</c:v>
                </c:pt>
              </c:numCache>
            </c:numRef>
          </c:xVal>
          <c:yVal>
            <c:numRef>
              <c:f>MONTERREY!$E$15:$E$16</c:f>
              <c:numCache>
                <c:formatCode>0.000</c:formatCode>
                <c:ptCount val="2"/>
                <c:pt idx="0">
                  <c:v>0.374</c:v>
                </c:pt>
                <c:pt idx="1">
                  <c:v>0.442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452-45DB-9674-EB0D8988C0A8}"/>
            </c:ext>
          </c:extLst>
        </c:ser>
        <c:ser>
          <c:idx val="3"/>
          <c:order val="3"/>
          <c:tx>
            <c:v>4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MONTERREY!$H$19:$H$22</c:f>
              <c:numCache>
                <c:formatCode>0</c:formatCode>
                <c:ptCount val="4"/>
                <c:pt idx="0">
                  <c:v>36</c:v>
                </c:pt>
                <c:pt idx="1">
                  <c:v>8</c:v>
                </c:pt>
                <c:pt idx="2">
                  <c:v>37</c:v>
                </c:pt>
                <c:pt idx="3">
                  <c:v>13</c:v>
                </c:pt>
              </c:numCache>
            </c:numRef>
          </c:xVal>
          <c:yVal>
            <c:numRef>
              <c:f>MONTERREY!$E$19:$E$22</c:f>
              <c:numCache>
                <c:formatCode>0.000</c:formatCode>
                <c:ptCount val="4"/>
                <c:pt idx="0">
                  <c:v>0.29399999999999998</c:v>
                </c:pt>
                <c:pt idx="1">
                  <c:v>0.35099999999999998</c:v>
                </c:pt>
                <c:pt idx="2">
                  <c:v>0.3</c:v>
                </c:pt>
                <c:pt idx="3">
                  <c:v>0.35099999999999998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452-45DB-9674-EB0D8988C0A8}"/>
            </c:ext>
          </c:extLst>
        </c:ser>
        <c:ser>
          <c:idx val="4"/>
          <c:order val="4"/>
          <c:tx>
            <c:v>5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MONTERREY!$H$12:$H$14</c:f>
              <c:numCache>
                <c:formatCode>0</c:formatCode>
                <c:ptCount val="3"/>
                <c:pt idx="0">
                  <c:v>77</c:v>
                </c:pt>
                <c:pt idx="1">
                  <c:v>61</c:v>
                </c:pt>
                <c:pt idx="2">
                  <c:v>14</c:v>
                </c:pt>
              </c:numCache>
            </c:numRef>
          </c:xVal>
          <c:yVal>
            <c:numRef>
              <c:f>MONTERREY!$E$12:$E$14</c:f>
              <c:numCache>
                <c:formatCode>0.000</c:formatCode>
                <c:ptCount val="3"/>
                <c:pt idx="0">
                  <c:v>0.36299999999999999</c:v>
                </c:pt>
                <c:pt idx="1">
                  <c:v>0.38700000000000001</c:v>
                </c:pt>
                <c:pt idx="2">
                  <c:v>0.439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452-45DB-9674-EB0D8988C0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6043392"/>
        <c:axId val="506045312"/>
      </c:scatterChart>
      <c:valAx>
        <c:axId val="5060433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6045312"/>
        <c:crosses val="autoZero"/>
        <c:crossBetween val="midCat"/>
      </c:valAx>
      <c:valAx>
        <c:axId val="506045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60433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MONTERREY!$H$23:$H$24</c:f>
              <c:numCache>
                <c:formatCode>General</c:formatCode>
                <c:ptCount val="2"/>
                <c:pt idx="0">
                  <c:v>31</c:v>
                </c:pt>
                <c:pt idx="1">
                  <c:v>13</c:v>
                </c:pt>
              </c:numCache>
            </c:numRef>
          </c:xVal>
          <c:yVal>
            <c:numRef>
              <c:f>MONTERREY!$E$23:$E$24</c:f>
              <c:numCache>
                <c:formatCode>0.000</c:formatCode>
                <c:ptCount val="2"/>
                <c:pt idx="0">
                  <c:v>0.442</c:v>
                </c:pt>
                <c:pt idx="1">
                  <c:v>0.51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324-4F67-B253-39AEADAD8455}"/>
            </c:ext>
          </c:extLst>
        </c:ser>
        <c:ser>
          <c:idx val="1"/>
          <c:order val="1"/>
          <c:tx>
            <c:strRef>
              <c:f>MONTERREY!$H$25:$H$27</c:f>
              <c:strCache>
                <c:ptCount val="3"/>
                <c:pt idx="0">
                  <c:v>39</c:v>
                </c:pt>
                <c:pt idx="1">
                  <c:v>12</c:v>
                </c:pt>
                <c:pt idx="2">
                  <c:v>12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MONTERREY!$H$9:$H$11</c:f>
              <c:numCache>
                <c:formatCode>0</c:formatCode>
                <c:ptCount val="3"/>
                <c:pt idx="0">
                  <c:v>40</c:v>
                </c:pt>
                <c:pt idx="1">
                  <c:v>13</c:v>
                </c:pt>
                <c:pt idx="2">
                  <c:v>13</c:v>
                </c:pt>
              </c:numCache>
            </c:numRef>
          </c:xVal>
          <c:yVal>
            <c:numRef>
              <c:f>MONTERREY!$E$25:$E$27</c:f>
              <c:numCache>
                <c:formatCode>0.000</c:formatCode>
                <c:ptCount val="3"/>
                <c:pt idx="0">
                  <c:v>0.25900000000000001</c:v>
                </c:pt>
                <c:pt idx="1">
                  <c:v>0.27500000000000002</c:v>
                </c:pt>
                <c:pt idx="2">
                  <c:v>0.308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324-4F67-B253-39AEADAD8455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MONTERREY!$H$31:$H$32</c:f>
              <c:numCache>
                <c:formatCode>General</c:formatCode>
                <c:ptCount val="2"/>
                <c:pt idx="0">
                  <c:v>16</c:v>
                </c:pt>
                <c:pt idx="1">
                  <c:v>12</c:v>
                </c:pt>
              </c:numCache>
            </c:numRef>
          </c:xVal>
          <c:yVal>
            <c:numRef>
              <c:f>MONTERREY!$E$31:$E$32</c:f>
              <c:numCache>
                <c:formatCode>0.000</c:formatCode>
                <c:ptCount val="2"/>
                <c:pt idx="0">
                  <c:v>0.374</c:v>
                </c:pt>
                <c:pt idx="1">
                  <c:v>0.442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324-4F67-B253-39AEADAD8455}"/>
            </c:ext>
          </c:extLst>
        </c:ser>
        <c:ser>
          <c:idx val="3"/>
          <c:order val="3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MONTERREY!$H$35:$H$38</c:f>
              <c:numCache>
                <c:formatCode>General</c:formatCode>
                <c:ptCount val="4"/>
                <c:pt idx="0">
                  <c:v>36</c:v>
                </c:pt>
                <c:pt idx="1">
                  <c:v>8</c:v>
                </c:pt>
                <c:pt idx="2">
                  <c:v>37</c:v>
                </c:pt>
                <c:pt idx="3">
                  <c:v>13</c:v>
                </c:pt>
              </c:numCache>
            </c:numRef>
          </c:xVal>
          <c:yVal>
            <c:numRef>
              <c:f>MONTERREY!$E$35:$E$38</c:f>
              <c:numCache>
                <c:formatCode>0.000</c:formatCode>
                <c:ptCount val="4"/>
                <c:pt idx="0">
                  <c:v>0.29399999999999998</c:v>
                </c:pt>
                <c:pt idx="1">
                  <c:v>0.35099999999999998</c:v>
                </c:pt>
                <c:pt idx="2">
                  <c:v>0.3</c:v>
                </c:pt>
                <c:pt idx="3">
                  <c:v>0.35099999999999998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7324-4F67-B253-39AEADAD8455}"/>
            </c:ext>
          </c:extLst>
        </c:ser>
        <c:ser>
          <c:idx val="4"/>
          <c:order val="4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MONTERREY!$H$28:$H$30</c:f>
              <c:numCache>
                <c:formatCode>General</c:formatCode>
                <c:ptCount val="3"/>
                <c:pt idx="0">
                  <c:v>74</c:v>
                </c:pt>
                <c:pt idx="1">
                  <c:v>58</c:v>
                </c:pt>
                <c:pt idx="2">
                  <c:v>13</c:v>
                </c:pt>
              </c:numCache>
            </c:numRef>
          </c:xVal>
          <c:yVal>
            <c:numRef>
              <c:f>MONTERREY!$E$28:$E$30</c:f>
              <c:numCache>
                <c:formatCode>0.000</c:formatCode>
                <c:ptCount val="3"/>
                <c:pt idx="0">
                  <c:v>0.36299999999999999</c:v>
                </c:pt>
                <c:pt idx="1">
                  <c:v>0.38700000000000001</c:v>
                </c:pt>
                <c:pt idx="2">
                  <c:v>0.439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7324-4F67-B253-39AEADAD8455}"/>
            </c:ext>
          </c:extLst>
        </c:ser>
        <c:ser>
          <c:idx val="5"/>
          <c:order val="5"/>
          <c:tx>
            <c:v>11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MONTERREY!$H$39:$H$41</c:f>
              <c:numCache>
                <c:formatCode>General</c:formatCode>
                <c:ptCount val="3"/>
                <c:pt idx="0">
                  <c:v>30</c:v>
                </c:pt>
                <c:pt idx="1">
                  <c:v>4</c:v>
                </c:pt>
                <c:pt idx="2">
                  <c:v>6</c:v>
                </c:pt>
              </c:numCache>
            </c:numRef>
          </c:xVal>
          <c:yVal>
            <c:numRef>
              <c:f>MONTERREY!$E$39:$E$41</c:f>
              <c:numCache>
                <c:formatCode>0.000</c:formatCode>
                <c:ptCount val="3"/>
                <c:pt idx="0">
                  <c:v>0.16600000000000001</c:v>
                </c:pt>
                <c:pt idx="1">
                  <c:v>0.16900000000000001</c:v>
                </c:pt>
                <c:pt idx="2">
                  <c:v>0.17299999999999999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7324-4F67-B253-39AEADAD84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6043392"/>
        <c:axId val="506045312"/>
      </c:scatterChart>
      <c:valAx>
        <c:axId val="5060433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6045312"/>
        <c:crosses val="autoZero"/>
        <c:crossBetween val="midCat"/>
      </c:valAx>
      <c:valAx>
        <c:axId val="506045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60433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OTTAWA!$H$58:$H$71</c:f>
              <c:numCache>
                <c:formatCode>0.000</c:formatCode>
                <c:ptCount val="14"/>
                <c:pt idx="0">
                  <c:v>4.9827628055501201</c:v>
                </c:pt>
                <c:pt idx="1">
                  <c:v>6.01108283406273</c:v>
                </c:pt>
                <c:pt idx="2">
                  <c:v>21.896495877883801</c:v>
                </c:pt>
                <c:pt idx="3">
                  <c:v>25.829193520389001</c:v>
                </c:pt>
                <c:pt idx="4">
                  <c:v>28.915132777299601</c:v>
                </c:pt>
                <c:pt idx="5">
                  <c:v>2.9846081937300299</c:v>
                </c:pt>
                <c:pt idx="6">
                  <c:v>3.0094205166595098</c:v>
                </c:pt>
                <c:pt idx="7">
                  <c:v>5.0187013364985198</c:v>
                </c:pt>
                <c:pt idx="8">
                  <c:v>10.9661605303253</c:v>
                </c:pt>
                <c:pt idx="9">
                  <c:v>33.6004026696016</c:v>
                </c:pt>
                <c:pt idx="10">
                  <c:v>4.0004902678886998</c:v>
                </c:pt>
                <c:pt idx="11">
                  <c:v>6.9793361074107798</c:v>
                </c:pt>
                <c:pt idx="12">
                  <c:v>14.913263924940599</c:v>
                </c:pt>
                <c:pt idx="13">
                  <c:v>21.720540222325202</c:v>
                </c:pt>
              </c:numCache>
            </c:numRef>
          </c:xVal>
          <c:yVal>
            <c:numRef>
              <c:f>OTTAWA!$E$58:$E$71</c:f>
              <c:numCache>
                <c:formatCode>General</c:formatCode>
                <c:ptCount val="14"/>
                <c:pt idx="0">
                  <c:v>0.22537942629329499</c:v>
                </c:pt>
                <c:pt idx="1">
                  <c:v>0.25099356213352603</c:v>
                </c:pt>
                <c:pt idx="2">
                  <c:v>0.17517904925987399</c:v>
                </c:pt>
                <c:pt idx="3">
                  <c:v>0.188025651589491</c:v>
                </c:pt>
                <c:pt idx="4">
                  <c:v>0.16512898621289501</c:v>
                </c:pt>
                <c:pt idx="5">
                  <c:v>0.44703429505986297</c:v>
                </c:pt>
                <c:pt idx="6">
                  <c:v>0.34499806489469298</c:v>
                </c:pt>
                <c:pt idx="7">
                  <c:v>0.26875075427491801</c:v>
                </c:pt>
                <c:pt idx="8">
                  <c:v>0.223265375764158</c:v>
                </c:pt>
                <c:pt idx="9">
                  <c:v>0.17541625571688299</c:v>
                </c:pt>
                <c:pt idx="10">
                  <c:v>0.45229861379875702</c:v>
                </c:pt>
                <c:pt idx="11">
                  <c:v>0.37097425269562201</c:v>
                </c:pt>
                <c:pt idx="12">
                  <c:v>0.29996629171400402</c:v>
                </c:pt>
                <c:pt idx="13">
                  <c:v>0.24915417171250501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16E-41E2-BA02-7E50CB1497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42709536"/>
        <c:axId val="1142705696"/>
      </c:scatterChart>
      <c:valAx>
        <c:axId val="1142709536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2705696"/>
        <c:crosses val="autoZero"/>
        <c:crossBetween val="midCat"/>
      </c:valAx>
      <c:valAx>
        <c:axId val="1142705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427095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13" Type="http://schemas.openxmlformats.org/officeDocument/2006/relationships/image" Target="../media/image99.png"/><Relationship Id="rId3" Type="http://schemas.openxmlformats.org/officeDocument/2006/relationships/image" Target="../media/image90.png"/><Relationship Id="rId7" Type="http://schemas.openxmlformats.org/officeDocument/2006/relationships/image" Target="../media/image94.png"/><Relationship Id="rId12" Type="http://schemas.openxmlformats.org/officeDocument/2006/relationships/chart" Target="../charts/chart3.xml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11" Type="http://schemas.openxmlformats.org/officeDocument/2006/relationships/image" Target="../media/image98.png"/><Relationship Id="rId5" Type="http://schemas.openxmlformats.org/officeDocument/2006/relationships/image" Target="../media/image92.png"/><Relationship Id="rId10" Type="http://schemas.openxmlformats.org/officeDocument/2006/relationships/image" Target="../media/image97.png"/><Relationship Id="rId4" Type="http://schemas.openxmlformats.org/officeDocument/2006/relationships/image" Target="../media/image91.png"/><Relationship Id="rId9" Type="http://schemas.openxmlformats.org/officeDocument/2006/relationships/image" Target="../media/image9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png"/><Relationship Id="rId3" Type="http://schemas.openxmlformats.org/officeDocument/2006/relationships/image" Target="../media/image102.png"/><Relationship Id="rId7" Type="http://schemas.openxmlformats.org/officeDocument/2006/relationships/image" Target="../media/image106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6" Type="http://schemas.openxmlformats.org/officeDocument/2006/relationships/image" Target="../media/image105.png"/><Relationship Id="rId5" Type="http://schemas.openxmlformats.org/officeDocument/2006/relationships/image" Target="../media/image104.png"/><Relationship Id="rId4" Type="http://schemas.openxmlformats.org/officeDocument/2006/relationships/image" Target="../media/image103.png"/><Relationship Id="rId9" Type="http://schemas.openxmlformats.org/officeDocument/2006/relationships/image" Target="../media/image10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1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5" Type="http://schemas.openxmlformats.org/officeDocument/2006/relationships/image" Target="../media/image113.png"/><Relationship Id="rId4" Type="http://schemas.openxmlformats.org/officeDocument/2006/relationships/image" Target="../media/image112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Relationship Id="rId6" Type="http://schemas.openxmlformats.org/officeDocument/2006/relationships/image" Target="../media/image119.png"/><Relationship Id="rId5" Type="http://schemas.openxmlformats.org/officeDocument/2006/relationships/image" Target="../media/image118.png"/><Relationship Id="rId4" Type="http://schemas.openxmlformats.org/officeDocument/2006/relationships/image" Target="../media/image11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Relationship Id="rId4" Type="http://schemas.openxmlformats.org/officeDocument/2006/relationships/image" Target="../media/image123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5" Type="http://schemas.openxmlformats.org/officeDocument/2006/relationships/image" Target="../media/image128.png"/><Relationship Id="rId4" Type="http://schemas.openxmlformats.org/officeDocument/2006/relationships/image" Target="../media/image127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2" Type="http://schemas.openxmlformats.org/officeDocument/2006/relationships/image" Target="../media/image130.png"/><Relationship Id="rId1" Type="http://schemas.openxmlformats.org/officeDocument/2006/relationships/image" Target="../media/image12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18" Type="http://schemas.openxmlformats.org/officeDocument/2006/relationships/image" Target="../media/image33.png"/><Relationship Id="rId3" Type="http://schemas.openxmlformats.org/officeDocument/2006/relationships/image" Target="../media/image18.png"/><Relationship Id="rId21" Type="http://schemas.openxmlformats.org/officeDocument/2006/relationships/image" Target="../media/image36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17" Type="http://schemas.openxmlformats.org/officeDocument/2006/relationships/image" Target="../media/image32.png"/><Relationship Id="rId2" Type="http://schemas.openxmlformats.org/officeDocument/2006/relationships/image" Target="../media/image17.png"/><Relationship Id="rId16" Type="http://schemas.openxmlformats.org/officeDocument/2006/relationships/image" Target="../media/image31.png"/><Relationship Id="rId20" Type="http://schemas.openxmlformats.org/officeDocument/2006/relationships/image" Target="../media/image35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24" Type="http://schemas.openxmlformats.org/officeDocument/2006/relationships/image" Target="../media/image39.png"/><Relationship Id="rId5" Type="http://schemas.openxmlformats.org/officeDocument/2006/relationships/image" Target="../media/image20.png"/><Relationship Id="rId15" Type="http://schemas.openxmlformats.org/officeDocument/2006/relationships/image" Target="../media/image30.png"/><Relationship Id="rId23" Type="http://schemas.openxmlformats.org/officeDocument/2006/relationships/image" Target="../media/image38.png"/><Relationship Id="rId10" Type="http://schemas.openxmlformats.org/officeDocument/2006/relationships/image" Target="../media/image25.png"/><Relationship Id="rId19" Type="http://schemas.openxmlformats.org/officeDocument/2006/relationships/image" Target="../media/image34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Relationship Id="rId22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3" Type="http://schemas.openxmlformats.org/officeDocument/2006/relationships/image" Target="../media/image54.png"/><Relationship Id="rId7" Type="http://schemas.openxmlformats.org/officeDocument/2006/relationships/image" Target="../media/image58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13" Type="http://schemas.openxmlformats.org/officeDocument/2006/relationships/chart" Target="../charts/chart1.xml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12" Type="http://schemas.openxmlformats.org/officeDocument/2006/relationships/image" Target="../media/image87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5" Type="http://schemas.openxmlformats.org/officeDocument/2006/relationships/image" Target="../media/image80.png"/><Relationship Id="rId10" Type="http://schemas.openxmlformats.org/officeDocument/2006/relationships/image" Target="../media/image85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Relationship Id="rId14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309953</xdr:colOff>
      <xdr:row>0</xdr:row>
      <xdr:rowOff>0</xdr:rowOff>
    </xdr:from>
    <xdr:to>
      <xdr:col>32</xdr:col>
      <xdr:colOff>662029</xdr:colOff>
      <xdr:row>37</xdr:row>
      <xdr:rowOff>138313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55CBC51-1BA7-4AE0-BE4A-3F6E1E83B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71626" y="0"/>
          <a:ext cx="10618294" cy="6927040"/>
        </a:xfrm>
        <a:prstGeom prst="rect">
          <a:avLst/>
        </a:prstGeom>
      </xdr:spPr>
    </xdr:pic>
    <xdr:clientData/>
  </xdr:twoCellAnchor>
  <xdr:twoCellAnchor editAs="oneCell">
    <xdr:from>
      <xdr:col>21</xdr:col>
      <xdr:colOff>150345</xdr:colOff>
      <xdr:row>38</xdr:row>
      <xdr:rowOff>67846</xdr:rowOff>
    </xdr:from>
    <xdr:to>
      <xdr:col>28</xdr:col>
      <xdr:colOff>474985</xdr:colOff>
      <xdr:row>59</xdr:row>
      <xdr:rowOff>10082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5BD7F971-DDFB-3A29-EBF8-7EA2FC2AE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99254" y="7462710"/>
          <a:ext cx="5658640" cy="3950528"/>
        </a:xfrm>
        <a:prstGeom prst="rect">
          <a:avLst/>
        </a:prstGeom>
      </xdr:spPr>
    </xdr:pic>
    <xdr:clientData/>
  </xdr:twoCellAnchor>
  <xdr:twoCellAnchor editAs="oneCell">
    <xdr:from>
      <xdr:col>37</xdr:col>
      <xdr:colOff>278453</xdr:colOff>
      <xdr:row>0</xdr:row>
      <xdr:rowOff>0</xdr:rowOff>
    </xdr:from>
    <xdr:to>
      <xdr:col>52</xdr:col>
      <xdr:colOff>51004</xdr:colOff>
      <xdr:row>45</xdr:row>
      <xdr:rowOff>159444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1208214-14D1-F2B8-087F-AE2AE77ED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31562533" y="-1607644"/>
          <a:ext cx="8402899" cy="11618188"/>
        </a:xfrm>
        <a:prstGeom prst="rect">
          <a:avLst/>
        </a:prstGeom>
      </xdr:spPr>
    </xdr:pic>
    <xdr:clientData/>
  </xdr:twoCellAnchor>
  <xdr:twoCellAnchor editAs="oneCell">
    <xdr:from>
      <xdr:col>29</xdr:col>
      <xdr:colOff>103909</xdr:colOff>
      <xdr:row>38</xdr:row>
      <xdr:rowOff>42785</xdr:rowOff>
    </xdr:from>
    <xdr:to>
      <xdr:col>39</xdr:col>
      <xdr:colOff>324077</xdr:colOff>
      <xdr:row>68</xdr:row>
      <xdr:rowOff>54128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565CDFE-C7C4-6468-AC8A-8707EF875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448818" y="7437649"/>
          <a:ext cx="7840169" cy="5734135"/>
        </a:xfrm>
        <a:prstGeom prst="rect">
          <a:avLst/>
        </a:prstGeom>
      </xdr:spPr>
    </xdr:pic>
    <xdr:clientData/>
  </xdr:twoCellAnchor>
  <xdr:twoCellAnchor>
    <xdr:from>
      <xdr:col>29</xdr:col>
      <xdr:colOff>227174</xdr:colOff>
      <xdr:row>52</xdr:row>
      <xdr:rowOff>14261</xdr:rowOff>
    </xdr:from>
    <xdr:to>
      <xdr:col>39</xdr:col>
      <xdr:colOff>148732</xdr:colOff>
      <xdr:row>55</xdr:row>
      <xdr:rowOff>25467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E60966BD-AF81-D960-7D3F-42AEB9486D1B}"/>
            </a:ext>
          </a:extLst>
        </xdr:cNvPr>
        <xdr:cNvSpPr/>
      </xdr:nvSpPr>
      <xdr:spPr>
        <a:xfrm>
          <a:off x="23572083" y="10093443"/>
          <a:ext cx="7541558" cy="582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22</xdr:col>
      <xdr:colOff>469629</xdr:colOff>
      <xdr:row>18</xdr:row>
      <xdr:rowOff>28728</xdr:rowOff>
    </xdr:from>
    <xdr:to>
      <xdr:col>32</xdr:col>
      <xdr:colOff>173182</xdr:colOff>
      <xdr:row>36</xdr:row>
      <xdr:rowOff>138544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90DA6F3-696E-4CBC-9E7D-736A1BF3FB0B}"/>
            </a:ext>
          </a:extLst>
        </xdr:cNvPr>
        <xdr:cNvSpPr/>
      </xdr:nvSpPr>
      <xdr:spPr>
        <a:xfrm>
          <a:off x="18300429" y="3353819"/>
          <a:ext cx="7600644" cy="33933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21</xdr:col>
      <xdr:colOff>100374</xdr:colOff>
      <xdr:row>66</xdr:row>
      <xdr:rowOff>96529</xdr:rowOff>
    </xdr:from>
    <xdr:to>
      <xdr:col>33</xdr:col>
      <xdr:colOff>749440</xdr:colOff>
      <xdr:row>96</xdr:row>
      <xdr:rowOff>121984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8C3FF32-3EEF-5B8C-A54E-6EBF6F5AE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59674" y="12745729"/>
          <a:ext cx="9793067" cy="5740456"/>
        </a:xfrm>
        <a:prstGeom prst="rect">
          <a:avLst/>
        </a:prstGeom>
      </xdr:spPr>
    </xdr:pic>
    <xdr:clientData/>
  </xdr:twoCellAnchor>
  <xdr:twoCellAnchor editAs="oneCell">
    <xdr:from>
      <xdr:col>20</xdr:col>
      <xdr:colOff>752689</xdr:colOff>
      <xdr:row>101</xdr:row>
      <xdr:rowOff>84363</xdr:rowOff>
    </xdr:from>
    <xdr:to>
      <xdr:col>35</xdr:col>
      <xdr:colOff>423149</xdr:colOff>
      <xdr:row>131</xdr:row>
      <xdr:rowOff>38099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9BA59C2-B2C1-B0AA-E35E-FDCE844A8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249989" y="19401063"/>
          <a:ext cx="11100461" cy="566873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43</xdr:col>
      <xdr:colOff>166472</xdr:colOff>
      <xdr:row>0</xdr:row>
      <xdr:rowOff>0</xdr:rowOff>
    </xdr:from>
    <xdr:to>
      <xdr:col>51</xdr:col>
      <xdr:colOff>700797</xdr:colOff>
      <xdr:row>27</xdr:row>
      <xdr:rowOff>178518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60D49CC-DAAB-E650-ADDC-8FD20669E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170722" y="0"/>
          <a:ext cx="6630325" cy="5393456"/>
        </a:xfrm>
        <a:prstGeom prst="rect">
          <a:avLst/>
        </a:prstGeom>
      </xdr:spPr>
    </xdr:pic>
    <xdr:clientData/>
  </xdr:twoCellAnchor>
  <xdr:twoCellAnchor editAs="oneCell">
    <xdr:from>
      <xdr:col>37</xdr:col>
      <xdr:colOff>577685</xdr:colOff>
      <xdr:row>0</xdr:row>
      <xdr:rowOff>0</xdr:rowOff>
    </xdr:from>
    <xdr:to>
      <xdr:col>42</xdr:col>
      <xdr:colOff>298738</xdr:colOff>
      <xdr:row>7</xdr:row>
      <xdr:rowOff>207716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D18FD6E-30D4-29F9-0E3C-3F90BCA90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018594" y="0"/>
          <a:ext cx="3531053" cy="1590696"/>
        </a:xfrm>
        <a:prstGeom prst="rect">
          <a:avLst/>
        </a:prstGeom>
      </xdr:spPr>
    </xdr:pic>
    <xdr:clientData/>
  </xdr:twoCellAnchor>
  <xdr:twoCellAnchor editAs="oneCell">
    <xdr:from>
      <xdr:col>29</xdr:col>
      <xdr:colOff>307651</xdr:colOff>
      <xdr:row>1</xdr:row>
      <xdr:rowOff>34636</xdr:rowOff>
    </xdr:from>
    <xdr:to>
      <xdr:col>37</xdr:col>
      <xdr:colOff>402243</xdr:colOff>
      <xdr:row>5</xdr:row>
      <xdr:rowOff>6967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6D97103-7CAB-1F11-01C0-D9323CE66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652560" y="225136"/>
          <a:ext cx="6190592" cy="760002"/>
        </a:xfrm>
        <a:prstGeom prst="rect">
          <a:avLst/>
        </a:prstGeom>
      </xdr:spPr>
    </xdr:pic>
    <xdr:clientData/>
  </xdr:twoCellAnchor>
  <xdr:twoCellAnchor editAs="oneCell">
    <xdr:from>
      <xdr:col>23</xdr:col>
      <xdr:colOff>636062</xdr:colOff>
      <xdr:row>7</xdr:row>
      <xdr:rowOff>102270</xdr:rowOff>
    </xdr:from>
    <xdr:to>
      <xdr:col>37</xdr:col>
      <xdr:colOff>129761</xdr:colOff>
      <xdr:row>27</xdr:row>
      <xdr:rowOff>161037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15AF21FC-5CC4-47C5-35B6-7ECBDCB4E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366169" y="1095591"/>
          <a:ext cx="10161699" cy="3923196"/>
        </a:xfrm>
        <a:prstGeom prst="rect">
          <a:avLst/>
        </a:prstGeom>
      </xdr:spPr>
    </xdr:pic>
    <xdr:clientData/>
  </xdr:twoCellAnchor>
  <xdr:twoCellAnchor editAs="oneCell">
    <xdr:from>
      <xdr:col>24</xdr:col>
      <xdr:colOff>293870</xdr:colOff>
      <xdr:row>9</xdr:row>
      <xdr:rowOff>34637</xdr:rowOff>
    </xdr:from>
    <xdr:to>
      <xdr:col>27</xdr:col>
      <xdr:colOff>437084</xdr:colOff>
      <xdr:row>13</xdr:row>
      <xdr:rowOff>19917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8A201EA-379E-4123-BF04-77DD66FB4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828779" y="1472046"/>
          <a:ext cx="2429214" cy="747280"/>
        </a:xfrm>
        <a:prstGeom prst="rect">
          <a:avLst/>
        </a:prstGeom>
      </xdr:spPr>
    </xdr:pic>
    <xdr:clientData/>
  </xdr:twoCellAnchor>
  <xdr:twoCellAnchor editAs="oneCell">
    <xdr:from>
      <xdr:col>24</xdr:col>
      <xdr:colOff>74369</xdr:colOff>
      <xdr:row>0</xdr:row>
      <xdr:rowOff>0</xdr:rowOff>
    </xdr:from>
    <xdr:to>
      <xdr:col>29</xdr:col>
      <xdr:colOff>19417</xdr:colOff>
      <xdr:row>5</xdr:row>
      <xdr:rowOff>137326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A6FCADC-74EE-4A5F-9FF6-C8A36C2B9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562394" y="0"/>
          <a:ext cx="3755048" cy="1114319"/>
        </a:xfrm>
        <a:prstGeom prst="rect">
          <a:avLst/>
        </a:prstGeom>
      </xdr:spPr>
    </xdr:pic>
    <xdr:clientData/>
  </xdr:twoCellAnchor>
  <xdr:twoCellAnchor editAs="oneCell">
    <xdr:from>
      <xdr:col>16</xdr:col>
      <xdr:colOff>328227</xdr:colOff>
      <xdr:row>88</xdr:row>
      <xdr:rowOff>67037</xdr:rowOff>
    </xdr:from>
    <xdr:to>
      <xdr:col>21</xdr:col>
      <xdr:colOff>424022</xdr:colOff>
      <xdr:row>91</xdr:row>
      <xdr:rowOff>67609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D637889-B03F-2AEB-D884-5E35F0625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5400000">
          <a:off x="15429481" y="7704556"/>
          <a:ext cx="581106" cy="3905795"/>
        </a:xfrm>
        <a:prstGeom prst="rect">
          <a:avLst/>
        </a:prstGeom>
      </xdr:spPr>
    </xdr:pic>
    <xdr:clientData/>
  </xdr:twoCellAnchor>
  <xdr:twoCellAnchor editAs="oneCell">
    <xdr:from>
      <xdr:col>37</xdr:col>
      <xdr:colOff>82917</xdr:colOff>
      <xdr:row>6</xdr:row>
      <xdr:rowOff>81025</xdr:rowOff>
    </xdr:from>
    <xdr:to>
      <xdr:col>44</xdr:col>
      <xdr:colOff>193744</xdr:colOff>
      <xdr:row>33</xdr:row>
      <xdr:rowOff>6515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08D7908-D190-AD42-9D0E-3A2F15EFA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481024" y="870239"/>
          <a:ext cx="5444827" cy="5137026"/>
        </a:xfrm>
        <a:prstGeom prst="rect">
          <a:avLst/>
        </a:prstGeom>
      </xdr:spPr>
    </xdr:pic>
    <xdr:clientData/>
  </xdr:twoCellAnchor>
  <xdr:twoCellAnchor editAs="oneCell">
    <xdr:from>
      <xdr:col>29</xdr:col>
      <xdr:colOff>453304</xdr:colOff>
      <xdr:row>96</xdr:row>
      <xdr:rowOff>23812</xdr:rowOff>
    </xdr:from>
    <xdr:to>
      <xdr:col>40</xdr:col>
      <xdr:colOff>265009</xdr:colOff>
      <xdr:row>127</xdr:row>
      <xdr:rowOff>167829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45E7E3D8-E37C-48CB-9975-12A66E999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789554" y="10763250"/>
          <a:ext cx="8193705" cy="6056844"/>
        </a:xfrm>
        <a:prstGeom prst="rect">
          <a:avLst/>
        </a:prstGeom>
      </xdr:spPr>
    </xdr:pic>
    <xdr:clientData/>
  </xdr:twoCellAnchor>
  <xdr:twoCellAnchor editAs="oneCell">
    <xdr:from>
      <xdr:col>29</xdr:col>
      <xdr:colOff>398318</xdr:colOff>
      <xdr:row>8</xdr:row>
      <xdr:rowOff>86590</xdr:rowOff>
    </xdr:from>
    <xdr:to>
      <xdr:col>39</xdr:col>
      <xdr:colOff>285066</xdr:colOff>
      <xdr:row>15</xdr:row>
      <xdr:rowOff>86776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72E1BE8-B18A-704E-AB4C-870B27462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743227" y="1333499"/>
          <a:ext cx="7506748" cy="1333686"/>
        </a:xfrm>
        <a:prstGeom prst="rect">
          <a:avLst/>
        </a:prstGeom>
      </xdr:spPr>
    </xdr:pic>
    <xdr:clientData/>
  </xdr:twoCellAnchor>
  <xdr:twoCellAnchor editAs="oneCell">
    <xdr:from>
      <xdr:col>17</xdr:col>
      <xdr:colOff>69273</xdr:colOff>
      <xdr:row>92</xdr:row>
      <xdr:rowOff>138546</xdr:rowOff>
    </xdr:from>
    <xdr:to>
      <xdr:col>27</xdr:col>
      <xdr:colOff>603811</xdr:colOff>
      <xdr:row>124</xdr:row>
      <xdr:rowOff>74912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C87996B-A02A-D1B3-72C9-31BB4E7A7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270182" y="10217728"/>
          <a:ext cx="8154538" cy="6039693"/>
        </a:xfrm>
        <a:prstGeom prst="rect">
          <a:avLst/>
        </a:prstGeom>
      </xdr:spPr>
    </xdr:pic>
    <xdr:clientData/>
  </xdr:twoCellAnchor>
  <xdr:twoCellAnchor>
    <xdr:from>
      <xdr:col>27</xdr:col>
      <xdr:colOff>469150</xdr:colOff>
      <xdr:row>67</xdr:row>
      <xdr:rowOff>8046</xdr:rowOff>
    </xdr:from>
    <xdr:to>
      <xdr:col>33</xdr:col>
      <xdr:colOff>469150</xdr:colOff>
      <xdr:row>81</xdr:row>
      <xdr:rowOff>43425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7CA0B34A-9F14-E0B2-F848-0CFA677803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 editAs="oneCell">
    <xdr:from>
      <xdr:col>23</xdr:col>
      <xdr:colOff>100746</xdr:colOff>
      <xdr:row>32</xdr:row>
      <xdr:rowOff>14653</xdr:rowOff>
    </xdr:from>
    <xdr:to>
      <xdr:col>30</xdr:col>
      <xdr:colOff>211573</xdr:colOff>
      <xdr:row>59</xdr:row>
      <xdr:rowOff>11581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58AB5B4-5E9F-44DA-96F0-924F84651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824573" y="6198576"/>
          <a:ext cx="5444827" cy="514042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38</xdr:row>
      <xdr:rowOff>0</xdr:rowOff>
    </xdr:from>
    <xdr:to>
      <xdr:col>37</xdr:col>
      <xdr:colOff>753112</xdr:colOff>
      <xdr:row>48</xdr:row>
      <xdr:rowOff>114582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435D65AA-57F1-C6A6-C212-D5983D1A6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591818" y="7342909"/>
          <a:ext cx="4563112" cy="201958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742190</xdr:colOff>
      <xdr:row>0</xdr:row>
      <xdr:rowOff>0</xdr:rowOff>
    </xdr:from>
    <xdr:to>
      <xdr:col>43</xdr:col>
      <xdr:colOff>515580</xdr:colOff>
      <xdr:row>29</xdr:row>
      <xdr:rowOff>95367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024C667-7F25-4221-84C9-8851F1AE9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268440" y="0"/>
          <a:ext cx="14251389" cy="5657967"/>
        </a:xfrm>
        <a:prstGeom prst="rect">
          <a:avLst/>
        </a:prstGeom>
      </xdr:spPr>
    </xdr:pic>
    <xdr:clientData/>
  </xdr:twoCellAnchor>
  <xdr:twoCellAnchor editAs="oneCell">
    <xdr:from>
      <xdr:col>43</xdr:col>
      <xdr:colOff>574901</xdr:colOff>
      <xdr:row>1</xdr:row>
      <xdr:rowOff>48985</xdr:rowOff>
    </xdr:from>
    <xdr:to>
      <xdr:col>58</xdr:col>
      <xdr:colOff>157337</xdr:colOff>
      <xdr:row>37</xdr:row>
      <xdr:rowOff>103664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963F9AA-C55A-434C-8B72-C1ECAC67F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579151" y="239485"/>
          <a:ext cx="11012437" cy="6935811"/>
        </a:xfrm>
        <a:prstGeom prst="rect">
          <a:avLst/>
        </a:prstGeom>
      </xdr:spPr>
    </xdr:pic>
    <xdr:clientData/>
  </xdr:twoCellAnchor>
  <xdr:twoCellAnchor editAs="oneCell">
    <xdr:from>
      <xdr:col>25</xdr:col>
      <xdr:colOff>555893</xdr:colOff>
      <xdr:row>38</xdr:row>
      <xdr:rowOff>67430</xdr:rowOff>
    </xdr:from>
    <xdr:to>
      <xdr:col>34</xdr:col>
      <xdr:colOff>690220</xdr:colOff>
      <xdr:row>69</xdr:row>
      <xdr:rowOff>105642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5BD51E67-3543-43AD-8DF2-120C15DD2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844143" y="7354055"/>
          <a:ext cx="6992326" cy="5985894"/>
        </a:xfrm>
        <a:prstGeom prst="rect">
          <a:avLst/>
        </a:prstGeom>
      </xdr:spPr>
    </xdr:pic>
    <xdr:clientData/>
  </xdr:twoCellAnchor>
  <xdr:twoCellAnchor editAs="oneCell">
    <xdr:from>
      <xdr:col>25</xdr:col>
      <xdr:colOff>652784</xdr:colOff>
      <xdr:row>70</xdr:row>
      <xdr:rowOff>92766</xdr:rowOff>
    </xdr:from>
    <xdr:to>
      <xdr:col>34</xdr:col>
      <xdr:colOff>710900</xdr:colOff>
      <xdr:row>94</xdr:row>
      <xdr:rowOff>83878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40DCA02-BEEC-489B-A456-3D94B1475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41034" y="13475391"/>
          <a:ext cx="6916115" cy="4563112"/>
        </a:xfrm>
        <a:prstGeom prst="rect">
          <a:avLst/>
        </a:prstGeom>
      </xdr:spPr>
    </xdr:pic>
    <xdr:clientData/>
  </xdr:twoCellAnchor>
  <xdr:twoCellAnchor editAs="oneCell">
    <xdr:from>
      <xdr:col>35</xdr:col>
      <xdr:colOff>603476</xdr:colOff>
      <xdr:row>97</xdr:row>
      <xdr:rowOff>84363</xdr:rowOff>
    </xdr:from>
    <xdr:to>
      <xdr:col>45</xdr:col>
      <xdr:colOff>337801</xdr:colOff>
      <xdr:row>117</xdr:row>
      <xdr:rowOff>180158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CA06750-4429-434A-918B-95588787A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30776" y="18600963"/>
          <a:ext cx="7354326" cy="3905795"/>
        </a:xfrm>
        <a:prstGeom prst="rect">
          <a:avLst/>
        </a:prstGeom>
      </xdr:spPr>
    </xdr:pic>
    <xdr:clientData/>
  </xdr:twoCellAnchor>
  <xdr:twoCellAnchor editAs="oneCell">
    <xdr:from>
      <xdr:col>25</xdr:col>
      <xdr:colOff>657825</xdr:colOff>
      <xdr:row>94</xdr:row>
      <xdr:rowOff>139552</xdr:rowOff>
    </xdr:from>
    <xdr:to>
      <xdr:col>35</xdr:col>
      <xdr:colOff>182573</xdr:colOff>
      <xdr:row>124</xdr:row>
      <xdr:rowOff>178455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0A00E01-10A8-400B-9243-E1CA05AE0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65125" y="18084652"/>
          <a:ext cx="7144747" cy="5753903"/>
        </a:xfrm>
        <a:prstGeom prst="rect">
          <a:avLst/>
        </a:prstGeom>
      </xdr:spPr>
    </xdr:pic>
    <xdr:clientData/>
  </xdr:twoCellAnchor>
  <xdr:twoCellAnchor editAs="oneCell">
    <xdr:from>
      <xdr:col>35</xdr:col>
      <xdr:colOff>608919</xdr:colOff>
      <xdr:row>39</xdr:row>
      <xdr:rowOff>37421</xdr:rowOff>
    </xdr:from>
    <xdr:to>
      <xdr:col>46</xdr:col>
      <xdr:colOff>634586</xdr:colOff>
      <xdr:row>65</xdr:row>
      <xdr:rowOff>100720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900E4FE-6582-DC4C-40E4-426DCE3D1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17169" y="7514546"/>
          <a:ext cx="8407668" cy="5058481"/>
        </a:xfrm>
        <a:prstGeom prst="rect">
          <a:avLst/>
        </a:prstGeom>
      </xdr:spPr>
    </xdr:pic>
    <xdr:clientData/>
  </xdr:twoCellAnchor>
  <xdr:twoCellAnchor>
    <xdr:from>
      <xdr:col>26</xdr:col>
      <xdr:colOff>5603</xdr:colOff>
      <xdr:row>31</xdr:row>
      <xdr:rowOff>110658</xdr:rowOff>
    </xdr:from>
    <xdr:to>
      <xdr:col>40</xdr:col>
      <xdr:colOff>319262</xdr:colOff>
      <xdr:row>38</xdr:row>
      <xdr:rowOff>59000</xdr:rowOff>
    </xdr:to>
    <xdr:grpSp>
      <xdr:nvGrpSpPr>
        <xdr:cNvPr id="11" name="Grupo 10">
          <a:extLst>
            <a:ext uri="{FF2B5EF4-FFF2-40B4-BE49-F238E27FC236}">
              <a16:creationId xmlns:a16="http://schemas.microsoft.com/office/drawing/2014/main" id="{7F29D453-FF27-7F88-B0BF-8EE7ADA892A1}"/>
            </a:ext>
          </a:extLst>
        </xdr:cNvPr>
        <xdr:cNvGrpSpPr/>
      </xdr:nvGrpSpPr>
      <xdr:grpSpPr>
        <a:xfrm>
          <a:off x="19974485" y="6094599"/>
          <a:ext cx="10981659" cy="1281842"/>
          <a:chOff x="3429000" y="1725706"/>
          <a:chExt cx="10981659" cy="1281842"/>
        </a:xfrm>
      </xdr:grpSpPr>
      <xdr:pic>
        <xdr:nvPicPr>
          <xdr:cNvPr id="9" name="Imagen 8">
            <a:extLst>
              <a:ext uri="{FF2B5EF4-FFF2-40B4-BE49-F238E27FC236}">
                <a16:creationId xmlns:a16="http://schemas.microsoft.com/office/drawing/2014/main" id="{A842288C-3138-42A1-B651-92E239D5CD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429000" y="2693179"/>
            <a:ext cx="9783540" cy="314369"/>
          </a:xfrm>
          <a:prstGeom prst="rect">
            <a:avLst/>
          </a:prstGeom>
        </xdr:spPr>
      </xdr:pic>
      <xdr:pic>
        <xdr:nvPicPr>
          <xdr:cNvPr id="10" name="Imagen 9">
            <a:extLst>
              <a:ext uri="{FF2B5EF4-FFF2-40B4-BE49-F238E27FC236}">
                <a16:creationId xmlns:a16="http://schemas.microsoft.com/office/drawing/2014/main" id="{5CFF91BC-2221-49F5-B77B-6C49FD8F82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3436327" y="1725706"/>
            <a:ext cx="10974332" cy="924054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32</xdr:col>
      <xdr:colOff>160204</xdr:colOff>
      <xdr:row>45</xdr:row>
      <xdr:rowOff>84806</xdr:rowOff>
    </xdr:from>
    <xdr:to>
      <xdr:col>47</xdr:col>
      <xdr:colOff>95115</xdr:colOff>
      <xdr:row>84</xdr:row>
      <xdr:rowOff>143502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77BE4B71-02AF-22E8-0269-FA9C19160EAC}"/>
            </a:ext>
          </a:extLst>
        </xdr:cNvPr>
        <xdr:cNvGrpSpPr/>
      </xdr:nvGrpSpPr>
      <xdr:grpSpPr>
        <a:xfrm>
          <a:off x="25794878" y="8773263"/>
          <a:ext cx="11364911" cy="7488196"/>
          <a:chOff x="16260535" y="3222172"/>
          <a:chExt cx="11364911" cy="7450095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6C2A4021-2AD1-4DC6-1102-7889A57EED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6260535" y="3222172"/>
            <a:ext cx="11364911" cy="6355428"/>
          </a:xfrm>
          <a:prstGeom prst="rect">
            <a:avLst/>
          </a:prstGeom>
        </xdr:spPr>
      </xdr:pic>
      <xdr:pic>
        <xdr:nvPicPr>
          <xdr:cNvPr id="3" name="Imagen 2">
            <a:extLst>
              <a:ext uri="{FF2B5EF4-FFF2-40B4-BE49-F238E27FC236}">
                <a16:creationId xmlns:a16="http://schemas.microsoft.com/office/drawing/2014/main" id="{BA3D42A2-C36B-3EE9-18B3-64427707E4F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6638814" y="9348107"/>
            <a:ext cx="10850489" cy="1324160"/>
          </a:xfrm>
          <a:prstGeom prst="rect">
            <a:avLst/>
          </a:prstGeom>
        </xdr:spPr>
      </xdr:pic>
    </xdr:grpSp>
    <xdr:clientData/>
  </xdr:twoCellAnchor>
  <xdr:twoCellAnchor editAs="oneCell">
    <xdr:from>
      <xdr:col>32</xdr:col>
      <xdr:colOff>345621</xdr:colOff>
      <xdr:row>29</xdr:row>
      <xdr:rowOff>72800</xdr:rowOff>
    </xdr:from>
    <xdr:to>
      <xdr:col>40</xdr:col>
      <xdr:colOff>628181</xdr:colOff>
      <xdr:row>42</xdr:row>
      <xdr:rowOff>136385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471E766-045B-130A-CBC6-A942CEF87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967871" y="5859238"/>
          <a:ext cx="6378560" cy="2517673"/>
        </a:xfrm>
        <a:prstGeom prst="rect">
          <a:avLst/>
        </a:prstGeom>
      </xdr:spPr>
    </xdr:pic>
    <xdr:clientData/>
  </xdr:twoCellAnchor>
  <xdr:twoCellAnchor editAs="oneCell">
    <xdr:from>
      <xdr:col>46</xdr:col>
      <xdr:colOff>650450</xdr:colOff>
      <xdr:row>0</xdr:row>
      <xdr:rowOff>0</xdr:rowOff>
    </xdr:from>
    <xdr:to>
      <xdr:col>55</xdr:col>
      <xdr:colOff>175091</xdr:colOff>
      <xdr:row>29</xdr:row>
      <xdr:rowOff>101888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4AFE9CF5-70F5-5C56-0DAD-5690B89C2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940700" y="0"/>
          <a:ext cx="6382641" cy="5731444"/>
        </a:xfrm>
        <a:prstGeom prst="rect">
          <a:avLst/>
        </a:prstGeom>
      </xdr:spPr>
    </xdr:pic>
    <xdr:clientData/>
  </xdr:twoCellAnchor>
  <xdr:twoCellAnchor editAs="oneCell">
    <xdr:from>
      <xdr:col>31</xdr:col>
      <xdr:colOff>434749</xdr:colOff>
      <xdr:row>0</xdr:row>
      <xdr:rowOff>0</xdr:rowOff>
    </xdr:from>
    <xdr:to>
      <xdr:col>45</xdr:col>
      <xdr:colOff>358107</xdr:colOff>
      <xdr:row>27</xdr:row>
      <xdr:rowOff>168088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784796A-D421-43BD-A596-756D83CAE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294999" y="0"/>
          <a:ext cx="10591358" cy="540543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579024</xdr:colOff>
      <xdr:row>7</xdr:row>
      <xdr:rowOff>153929</xdr:rowOff>
    </xdr:from>
    <xdr:to>
      <xdr:col>26</xdr:col>
      <xdr:colOff>398318</xdr:colOff>
      <xdr:row>42</xdr:row>
      <xdr:rowOff>74382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442901B-83E3-E22E-EC03-6E3E80E08B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2750"/>
        <a:stretch>
          <a:fillRect/>
        </a:stretch>
      </xdr:blipFill>
      <xdr:spPr>
        <a:xfrm>
          <a:off x="14017933" y="1591338"/>
          <a:ext cx="7439294" cy="6648191"/>
        </a:xfrm>
        <a:prstGeom prst="rect">
          <a:avLst/>
        </a:prstGeom>
      </xdr:spPr>
    </xdr:pic>
    <xdr:clientData/>
  </xdr:twoCellAnchor>
  <xdr:twoCellAnchor editAs="oneCell">
    <xdr:from>
      <xdr:col>26</xdr:col>
      <xdr:colOff>668060</xdr:colOff>
      <xdr:row>0</xdr:row>
      <xdr:rowOff>0</xdr:rowOff>
    </xdr:from>
    <xdr:to>
      <xdr:col>34</xdr:col>
      <xdr:colOff>297384</xdr:colOff>
      <xdr:row>24</xdr:row>
      <xdr:rowOff>50681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D1EC829-E3F9-7DB6-72EE-3D412F737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726969" y="0"/>
          <a:ext cx="5725324" cy="4761226"/>
        </a:xfrm>
        <a:prstGeom prst="rect">
          <a:avLst/>
        </a:prstGeom>
      </xdr:spPr>
    </xdr:pic>
    <xdr:clientData/>
  </xdr:twoCellAnchor>
  <xdr:twoCellAnchor editAs="oneCell">
    <xdr:from>
      <xdr:col>30</xdr:col>
      <xdr:colOff>154997</xdr:colOff>
      <xdr:row>11</xdr:row>
      <xdr:rowOff>121350</xdr:rowOff>
    </xdr:from>
    <xdr:to>
      <xdr:col>45</xdr:col>
      <xdr:colOff>146199</xdr:colOff>
      <xdr:row>21</xdr:row>
      <xdr:rowOff>90321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8302AE52-5D91-A523-CC96-BC961BD72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261906" y="2320759"/>
          <a:ext cx="11421202" cy="1873971"/>
        </a:xfrm>
        <a:prstGeom prst="rect">
          <a:avLst/>
        </a:prstGeom>
      </xdr:spPr>
    </xdr:pic>
    <xdr:clientData/>
  </xdr:twoCellAnchor>
  <xdr:twoCellAnchor editAs="oneCell">
    <xdr:from>
      <xdr:col>30</xdr:col>
      <xdr:colOff>445017</xdr:colOff>
      <xdr:row>26</xdr:row>
      <xdr:rowOff>138546</xdr:rowOff>
    </xdr:from>
    <xdr:to>
      <xdr:col>42</xdr:col>
      <xdr:colOff>560609</xdr:colOff>
      <xdr:row>66</xdr:row>
      <xdr:rowOff>31797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255D2F0-998D-EF2B-7FD2-806A1A336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51926" y="5230091"/>
          <a:ext cx="9259592" cy="7530570"/>
        </a:xfrm>
        <a:prstGeom prst="rect">
          <a:avLst/>
        </a:prstGeom>
      </xdr:spPr>
    </xdr:pic>
    <xdr:clientData/>
  </xdr:twoCellAnchor>
  <xdr:twoCellAnchor editAs="oneCell">
    <xdr:from>
      <xdr:col>15</xdr:col>
      <xdr:colOff>350716</xdr:colOff>
      <xdr:row>33</xdr:row>
      <xdr:rowOff>172522</xdr:rowOff>
    </xdr:from>
    <xdr:to>
      <xdr:col>27</xdr:col>
      <xdr:colOff>132887</xdr:colOff>
      <xdr:row>52</xdr:row>
      <xdr:rowOff>115787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8678C76-4030-99AF-7FA6-91AA14B20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018966" y="6530460"/>
          <a:ext cx="8926171" cy="3562765"/>
        </a:xfrm>
        <a:prstGeom prst="rect">
          <a:avLst/>
        </a:prstGeom>
      </xdr:spPr>
    </xdr:pic>
    <xdr:clientData/>
  </xdr:twoCellAnchor>
  <xdr:twoCellAnchor editAs="oneCell">
    <xdr:from>
      <xdr:col>16</xdr:col>
      <xdr:colOff>294658</xdr:colOff>
      <xdr:row>5</xdr:row>
      <xdr:rowOff>72949</xdr:rowOff>
    </xdr:from>
    <xdr:to>
      <xdr:col>26</xdr:col>
      <xdr:colOff>665651</xdr:colOff>
      <xdr:row>19</xdr:row>
      <xdr:rowOff>103289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C3CF3D9-AA7A-3A4E-9EC0-3C7C50813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34433" y="1063549"/>
          <a:ext cx="7990993" cy="274496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698967</xdr:colOff>
      <xdr:row>0</xdr:row>
      <xdr:rowOff>0</xdr:rowOff>
    </xdr:from>
    <xdr:to>
      <xdr:col>39</xdr:col>
      <xdr:colOff>347450</xdr:colOff>
      <xdr:row>26</xdr:row>
      <xdr:rowOff>90272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8283724-CA15-C450-E790-B0DD0B0DA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797217" y="0"/>
          <a:ext cx="6506483" cy="5138895"/>
        </a:xfrm>
        <a:prstGeom prst="rect">
          <a:avLst/>
        </a:prstGeom>
      </xdr:spPr>
    </xdr:pic>
    <xdr:clientData/>
  </xdr:twoCellAnchor>
  <xdr:twoCellAnchor editAs="oneCell">
    <xdr:from>
      <xdr:col>31</xdr:col>
      <xdr:colOff>230281</xdr:colOff>
      <xdr:row>27</xdr:row>
      <xdr:rowOff>16249</xdr:rowOff>
    </xdr:from>
    <xdr:to>
      <xdr:col>48</xdr:col>
      <xdr:colOff>422616</xdr:colOff>
      <xdr:row>42</xdr:row>
      <xdr:rowOff>17404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66FA73EE-1EF4-7798-EACA-F48A0E2CCC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109581" y="5235949"/>
          <a:ext cx="13146335" cy="2833807"/>
        </a:xfrm>
        <a:prstGeom prst="rect">
          <a:avLst/>
        </a:prstGeom>
      </xdr:spPr>
    </xdr:pic>
    <xdr:clientData/>
  </xdr:twoCellAnchor>
  <xdr:twoCellAnchor editAs="oneCell">
    <xdr:from>
      <xdr:col>16</xdr:col>
      <xdr:colOff>619125</xdr:colOff>
      <xdr:row>41</xdr:row>
      <xdr:rowOff>52552</xdr:rowOff>
    </xdr:from>
    <xdr:to>
      <xdr:col>26</xdr:col>
      <xdr:colOff>58135</xdr:colOff>
      <xdr:row>83</xdr:row>
      <xdr:rowOff>182118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87933D9E-86A5-5DF9-AC64-DBCA0E8449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757" b="1"/>
        <a:stretch>
          <a:fillRect/>
        </a:stretch>
      </xdr:blipFill>
      <xdr:spPr>
        <a:xfrm>
          <a:off x="14062982" y="7985516"/>
          <a:ext cx="7059010" cy="8130566"/>
        </a:xfrm>
        <a:prstGeom prst="rect">
          <a:avLst/>
        </a:prstGeom>
      </xdr:spPr>
    </xdr:pic>
    <xdr:clientData/>
  </xdr:twoCellAnchor>
  <xdr:twoCellAnchor editAs="oneCell">
    <xdr:from>
      <xdr:col>26</xdr:col>
      <xdr:colOff>710560</xdr:colOff>
      <xdr:row>42</xdr:row>
      <xdr:rowOff>4052</xdr:rowOff>
    </xdr:from>
    <xdr:to>
      <xdr:col>39</xdr:col>
      <xdr:colOff>397574</xdr:colOff>
      <xdr:row>73</xdr:row>
      <xdr:rowOff>97060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3F5383BF-BBA2-AF1D-BECE-73560CD10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760810" y="8076490"/>
          <a:ext cx="9593014" cy="599850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294408</xdr:colOff>
      <xdr:row>30</xdr:row>
      <xdr:rowOff>138546</xdr:rowOff>
    </xdr:from>
    <xdr:to>
      <xdr:col>32</xdr:col>
      <xdr:colOff>390628</xdr:colOff>
      <xdr:row>58</xdr:row>
      <xdr:rowOff>173068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04BB879-0E2C-33FC-3141-AA0482986A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67317" y="5957455"/>
          <a:ext cx="6954220" cy="5368522"/>
        </a:xfrm>
        <a:prstGeom prst="rect">
          <a:avLst/>
        </a:prstGeom>
      </xdr:spPr>
    </xdr:pic>
    <xdr:clientData/>
  </xdr:twoCellAnchor>
  <xdr:twoCellAnchor editAs="oneCell">
    <xdr:from>
      <xdr:col>23</xdr:col>
      <xdr:colOff>630877</xdr:colOff>
      <xdr:row>0</xdr:row>
      <xdr:rowOff>0</xdr:rowOff>
    </xdr:from>
    <xdr:to>
      <xdr:col>31</xdr:col>
      <xdr:colOff>117306</xdr:colOff>
      <xdr:row>11</xdr:row>
      <xdr:rowOff>86910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E98CE862-7E93-04AD-759E-FCFA81B63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403786" y="0"/>
          <a:ext cx="5582429" cy="2286319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571500</xdr:colOff>
      <xdr:row>13</xdr:row>
      <xdr:rowOff>51953</xdr:rowOff>
    </xdr:from>
    <xdr:to>
      <xdr:col>31</xdr:col>
      <xdr:colOff>267508</xdr:colOff>
      <xdr:row>31</xdr:row>
      <xdr:rowOff>81011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C38210D-BB81-79E0-2AB0-E5E64DC6B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344409" y="2632362"/>
          <a:ext cx="5792008" cy="3458058"/>
        </a:xfrm>
        <a:prstGeom prst="rect">
          <a:avLst/>
        </a:prstGeom>
      </xdr:spPr>
    </xdr:pic>
    <xdr:clientData/>
  </xdr:twoCellAnchor>
  <xdr:twoCellAnchor editAs="oneCell">
    <xdr:from>
      <xdr:col>33</xdr:col>
      <xdr:colOff>505691</xdr:colOff>
      <xdr:row>79</xdr:row>
      <xdr:rowOff>27049</xdr:rowOff>
    </xdr:from>
    <xdr:to>
      <xdr:col>50</xdr:col>
      <xdr:colOff>85725</xdr:colOff>
      <xdr:row>131</xdr:row>
      <xdr:rowOff>141378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93ECF293-1534-460E-93B1-C3C850591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899466" y="15162274"/>
          <a:ext cx="12534034" cy="10056698"/>
        </a:xfrm>
        <a:prstGeom prst="rect">
          <a:avLst/>
        </a:prstGeom>
      </xdr:spPr>
    </xdr:pic>
    <xdr:clientData/>
  </xdr:twoCellAnchor>
  <xdr:twoCellAnchor editAs="oneCell">
    <xdr:from>
      <xdr:col>33</xdr:col>
      <xdr:colOff>417799</xdr:colOff>
      <xdr:row>0</xdr:row>
      <xdr:rowOff>0</xdr:rowOff>
    </xdr:from>
    <xdr:to>
      <xdr:col>48</xdr:col>
      <xdr:colOff>512948</xdr:colOff>
      <xdr:row>76</xdr:row>
      <xdr:rowOff>35242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F118837-E8C2-355D-80C5-051DF62DE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802049" y="0"/>
          <a:ext cx="11525149" cy="1457325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223446</xdr:colOff>
      <xdr:row>24</xdr:row>
      <xdr:rowOff>129962</xdr:rowOff>
    </xdr:from>
    <xdr:to>
      <xdr:col>28</xdr:col>
      <xdr:colOff>523873</xdr:colOff>
      <xdr:row>54</xdr:row>
      <xdr:rowOff>78571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84408636-8C16-430A-B153-12DC4C07C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701696" y="4821025"/>
          <a:ext cx="6396427" cy="5663609"/>
        </a:xfrm>
        <a:prstGeom prst="rect">
          <a:avLst/>
        </a:prstGeom>
      </xdr:spPr>
    </xdr:pic>
    <xdr:clientData/>
  </xdr:twoCellAnchor>
  <xdr:twoCellAnchor editAs="oneCell">
    <xdr:from>
      <xdr:col>30</xdr:col>
      <xdr:colOff>254495</xdr:colOff>
      <xdr:row>0</xdr:row>
      <xdr:rowOff>0</xdr:rowOff>
    </xdr:from>
    <xdr:to>
      <xdr:col>43</xdr:col>
      <xdr:colOff>391670</xdr:colOff>
      <xdr:row>21</xdr:row>
      <xdr:rowOff>81706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D748C9C-079B-16C4-1975-FBA4159F9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365169" y="0"/>
          <a:ext cx="10043176" cy="4165624"/>
        </a:xfrm>
        <a:prstGeom prst="rect">
          <a:avLst/>
        </a:prstGeom>
      </xdr:spPr>
    </xdr:pic>
    <xdr:clientData/>
  </xdr:twoCellAnchor>
  <xdr:twoCellAnchor editAs="oneCell">
    <xdr:from>
      <xdr:col>29</xdr:col>
      <xdr:colOff>665430</xdr:colOff>
      <xdr:row>22</xdr:row>
      <xdr:rowOff>184377</xdr:rowOff>
    </xdr:from>
    <xdr:to>
      <xdr:col>44</xdr:col>
      <xdr:colOff>154441</xdr:colOff>
      <xdr:row>59</xdr:row>
      <xdr:rowOff>105934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FEE4FB9D-BD91-49D5-8879-84D6035C2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001680" y="4494440"/>
          <a:ext cx="10919012" cy="69700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25614</xdr:colOff>
      <xdr:row>21</xdr:row>
      <xdr:rowOff>179292</xdr:rowOff>
    </xdr:from>
    <xdr:to>
      <xdr:col>24</xdr:col>
      <xdr:colOff>660152</xdr:colOff>
      <xdr:row>44</xdr:row>
      <xdr:rowOff>170501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3E24675-378F-1F18-0AFA-C5A9CE521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51614" y="4224616"/>
          <a:ext cx="2920538" cy="4376121"/>
        </a:xfrm>
        <a:prstGeom prst="rect">
          <a:avLst/>
        </a:prstGeom>
      </xdr:spPr>
    </xdr:pic>
    <xdr:clientData/>
  </xdr:twoCellAnchor>
  <xdr:twoCellAnchor editAs="oneCell">
    <xdr:from>
      <xdr:col>24</xdr:col>
      <xdr:colOff>379254</xdr:colOff>
      <xdr:row>25</xdr:row>
      <xdr:rowOff>3464</xdr:rowOff>
    </xdr:from>
    <xdr:to>
      <xdr:col>30</xdr:col>
      <xdr:colOff>412172</xdr:colOff>
      <xdr:row>41</xdr:row>
      <xdr:rowOff>73925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BE1ED89-CD65-1427-3A0B-EB24FDB51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258554" y="5032664"/>
          <a:ext cx="4604918" cy="3127985"/>
        </a:xfrm>
        <a:prstGeom prst="rect">
          <a:avLst/>
        </a:prstGeom>
      </xdr:spPr>
    </xdr:pic>
    <xdr:clientData/>
  </xdr:twoCellAnchor>
  <xdr:twoCellAnchor editAs="oneCell">
    <xdr:from>
      <xdr:col>30</xdr:col>
      <xdr:colOff>481034</xdr:colOff>
      <xdr:row>18</xdr:row>
      <xdr:rowOff>45469</xdr:rowOff>
    </xdr:from>
    <xdr:to>
      <xdr:col>40</xdr:col>
      <xdr:colOff>289517</xdr:colOff>
      <xdr:row>40</xdr:row>
      <xdr:rowOff>138631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34174795-DADC-B369-8CCB-14F2AC7A3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932334" y="3741169"/>
          <a:ext cx="7428483" cy="4312737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47</xdr:row>
      <xdr:rowOff>47625</xdr:rowOff>
    </xdr:from>
    <xdr:to>
      <xdr:col>30</xdr:col>
      <xdr:colOff>734485</xdr:colOff>
      <xdr:row>80</xdr:row>
      <xdr:rowOff>19923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6ACD917-8147-C320-99C8-ED88FCE0A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835937" y="9239250"/>
          <a:ext cx="7592485" cy="6258798"/>
        </a:xfrm>
        <a:prstGeom prst="rect">
          <a:avLst/>
        </a:prstGeom>
      </xdr:spPr>
    </xdr:pic>
    <xdr:clientData/>
  </xdr:twoCellAnchor>
  <xdr:twoCellAnchor editAs="oneCell">
    <xdr:from>
      <xdr:col>30</xdr:col>
      <xdr:colOff>619125</xdr:colOff>
      <xdr:row>46</xdr:row>
      <xdr:rowOff>23812</xdr:rowOff>
    </xdr:from>
    <xdr:to>
      <xdr:col>40</xdr:col>
      <xdr:colOff>734505</xdr:colOff>
      <xdr:row>80</xdr:row>
      <xdr:rowOff>24716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6FCE58FD-A760-181C-4F8D-4CBCE7121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813125" y="9024937"/>
          <a:ext cx="7735380" cy="647790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79</xdr:row>
      <xdr:rowOff>142875</xdr:rowOff>
    </xdr:from>
    <xdr:to>
      <xdr:col>30</xdr:col>
      <xdr:colOff>620169</xdr:colOff>
      <xdr:row>113</xdr:row>
      <xdr:rowOff>38989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782834D-C71A-B260-7C68-F028CD50F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859750" y="15430500"/>
          <a:ext cx="7478169" cy="6373114"/>
        </a:xfrm>
        <a:prstGeom prst="rect">
          <a:avLst/>
        </a:prstGeom>
      </xdr:spPr>
    </xdr:pic>
    <xdr:clientData/>
  </xdr:twoCellAnchor>
  <xdr:twoCellAnchor editAs="oneCell">
    <xdr:from>
      <xdr:col>30</xdr:col>
      <xdr:colOff>619125</xdr:colOff>
      <xdr:row>81</xdr:row>
      <xdr:rowOff>95250</xdr:rowOff>
    </xdr:from>
    <xdr:to>
      <xdr:col>41</xdr:col>
      <xdr:colOff>1083</xdr:colOff>
      <xdr:row>114</xdr:row>
      <xdr:rowOff>10390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BA6993E7-E2B8-07F9-8F76-704A392F7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813125" y="15763875"/>
          <a:ext cx="7763958" cy="620164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113</xdr:row>
      <xdr:rowOff>166688</xdr:rowOff>
    </xdr:from>
    <xdr:to>
      <xdr:col>30</xdr:col>
      <xdr:colOff>705906</xdr:colOff>
      <xdr:row>147</xdr:row>
      <xdr:rowOff>81855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12B571B3-BF59-93B8-A0A1-CBBC59755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59750" y="21931313"/>
          <a:ext cx="7563906" cy="6392167"/>
        </a:xfrm>
        <a:prstGeom prst="rect">
          <a:avLst/>
        </a:prstGeom>
      </xdr:spPr>
    </xdr:pic>
    <xdr:clientData/>
  </xdr:twoCellAnchor>
  <xdr:twoCellAnchor editAs="oneCell">
    <xdr:from>
      <xdr:col>30</xdr:col>
      <xdr:colOff>404812</xdr:colOff>
      <xdr:row>114</xdr:row>
      <xdr:rowOff>23813</xdr:rowOff>
    </xdr:from>
    <xdr:to>
      <xdr:col>40</xdr:col>
      <xdr:colOff>605928</xdr:colOff>
      <xdr:row>146</xdr:row>
      <xdr:rowOff>138980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D95516A5-C35B-572D-4D89-8F560C240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598812" y="21978938"/>
          <a:ext cx="7821116" cy="62111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328538</xdr:colOff>
      <xdr:row>114</xdr:row>
      <xdr:rowOff>76200</xdr:rowOff>
    </xdr:from>
    <xdr:to>
      <xdr:col>29</xdr:col>
      <xdr:colOff>101153</xdr:colOff>
      <xdr:row>144</xdr:row>
      <xdr:rowOff>173568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33DAEC28-C4B0-4BC9-AEF3-6FBADD9D5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301838" y="21831300"/>
          <a:ext cx="8154615" cy="5812368"/>
        </a:xfrm>
        <a:prstGeom prst="rect">
          <a:avLst/>
        </a:prstGeom>
      </xdr:spPr>
    </xdr:pic>
    <xdr:clientData/>
  </xdr:twoCellAnchor>
  <xdr:twoCellAnchor editAs="oneCell">
    <xdr:from>
      <xdr:col>19</xdr:col>
      <xdr:colOff>176693</xdr:colOff>
      <xdr:row>0</xdr:row>
      <xdr:rowOff>0</xdr:rowOff>
    </xdr:from>
    <xdr:to>
      <xdr:col>33</xdr:col>
      <xdr:colOff>82919</xdr:colOff>
      <xdr:row>17</xdr:row>
      <xdr:rowOff>167024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4924CECB-D42A-43B8-A8DB-4417A86C8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892943" y="0"/>
          <a:ext cx="10574226" cy="3508394"/>
        </a:xfrm>
        <a:prstGeom prst="rect">
          <a:avLst/>
        </a:prstGeom>
      </xdr:spPr>
    </xdr:pic>
    <xdr:clientData/>
  </xdr:twoCellAnchor>
  <xdr:twoCellAnchor editAs="oneCell">
    <xdr:from>
      <xdr:col>29</xdr:col>
      <xdr:colOff>457200</xdr:colOff>
      <xdr:row>24</xdr:row>
      <xdr:rowOff>32658</xdr:rowOff>
    </xdr:from>
    <xdr:to>
      <xdr:col>41</xdr:col>
      <xdr:colOff>473901</xdr:colOff>
      <xdr:row>53</xdr:row>
      <xdr:rowOff>50083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DDC81C7-E757-4717-989A-A3E5AFE2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03303" y="4663779"/>
          <a:ext cx="9160701" cy="5555063"/>
        </a:xfrm>
        <a:prstGeom prst="rect">
          <a:avLst/>
        </a:prstGeom>
      </xdr:spPr>
    </xdr:pic>
    <xdr:clientData/>
  </xdr:twoCellAnchor>
  <xdr:twoCellAnchor editAs="oneCell">
    <xdr:from>
      <xdr:col>30</xdr:col>
      <xdr:colOff>454678</xdr:colOff>
      <xdr:row>55</xdr:row>
      <xdr:rowOff>14288</xdr:rowOff>
    </xdr:from>
    <xdr:to>
      <xdr:col>40</xdr:col>
      <xdr:colOff>304739</xdr:colOff>
      <xdr:row>83</xdr:row>
      <xdr:rowOff>31603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0C44A54-830C-43D7-BE74-487429ED1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562781" y="10564047"/>
          <a:ext cx="7470061" cy="5357884"/>
        </a:xfrm>
        <a:prstGeom prst="rect">
          <a:avLst/>
        </a:prstGeom>
      </xdr:spPr>
    </xdr:pic>
    <xdr:clientData/>
  </xdr:twoCellAnchor>
  <xdr:twoCellAnchor editAs="oneCell">
    <xdr:from>
      <xdr:col>30</xdr:col>
      <xdr:colOff>392766</xdr:colOff>
      <xdr:row>86</xdr:row>
      <xdr:rowOff>142875</xdr:rowOff>
    </xdr:from>
    <xdr:to>
      <xdr:col>40</xdr:col>
      <xdr:colOff>212345</xdr:colOff>
      <xdr:row>114</xdr:row>
      <xdr:rowOff>118952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FA95AB2-D96B-4146-8627-A7627BC04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491016" y="16573500"/>
          <a:ext cx="7439579" cy="5351022"/>
        </a:xfrm>
        <a:prstGeom prst="rect">
          <a:avLst/>
        </a:prstGeom>
      </xdr:spPr>
    </xdr:pic>
    <xdr:clientData/>
  </xdr:twoCellAnchor>
  <xdr:twoCellAnchor editAs="oneCell">
    <xdr:from>
      <xdr:col>30</xdr:col>
      <xdr:colOff>497541</xdr:colOff>
      <xdr:row>115</xdr:row>
      <xdr:rowOff>0</xdr:rowOff>
    </xdr:from>
    <xdr:to>
      <xdr:col>40</xdr:col>
      <xdr:colOff>385706</xdr:colOff>
      <xdr:row>143</xdr:row>
      <xdr:rowOff>126328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81B588E-D4D2-40B2-A22E-462C8BC23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614841" y="21945600"/>
          <a:ext cx="7508165" cy="5480569"/>
        </a:xfrm>
        <a:prstGeom prst="rect">
          <a:avLst/>
        </a:prstGeom>
      </xdr:spPr>
    </xdr:pic>
    <xdr:clientData/>
  </xdr:twoCellAnchor>
  <xdr:twoCellAnchor editAs="oneCell">
    <xdr:from>
      <xdr:col>29</xdr:col>
      <xdr:colOff>611841</xdr:colOff>
      <xdr:row>147</xdr:row>
      <xdr:rowOff>38100</xdr:rowOff>
    </xdr:from>
    <xdr:to>
      <xdr:col>39</xdr:col>
      <xdr:colOff>461901</xdr:colOff>
      <xdr:row>175</xdr:row>
      <xdr:rowOff>9275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30FE08FD-FAD0-4DDF-AE76-3B1D14483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967141" y="28079700"/>
          <a:ext cx="7470060" cy="5339812"/>
        </a:xfrm>
        <a:prstGeom prst="rect">
          <a:avLst/>
        </a:prstGeom>
      </xdr:spPr>
    </xdr:pic>
    <xdr:clientData/>
  </xdr:twoCellAnchor>
  <xdr:twoCellAnchor editAs="oneCell">
    <xdr:from>
      <xdr:col>19</xdr:col>
      <xdr:colOff>426035</xdr:colOff>
      <xdr:row>22</xdr:row>
      <xdr:rowOff>102122</xdr:rowOff>
    </xdr:from>
    <xdr:to>
      <xdr:col>29</xdr:col>
      <xdr:colOff>614993</xdr:colOff>
      <xdr:row>51</xdr:row>
      <xdr:rowOff>115261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518E76F-EB31-4C8A-961B-40306EC5C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148964" y="4388372"/>
          <a:ext cx="7808958" cy="5564853"/>
        </a:xfrm>
        <a:prstGeom prst="rect">
          <a:avLst/>
        </a:prstGeom>
      </xdr:spPr>
    </xdr:pic>
    <xdr:clientData/>
  </xdr:twoCellAnchor>
  <xdr:twoCellAnchor editAs="oneCell">
    <xdr:from>
      <xdr:col>19</xdr:col>
      <xdr:colOff>150831</xdr:colOff>
      <xdr:row>53</xdr:row>
      <xdr:rowOff>99060</xdr:rowOff>
    </xdr:from>
    <xdr:to>
      <xdr:col>29</xdr:col>
      <xdr:colOff>393137</xdr:colOff>
      <xdr:row>82</xdr:row>
      <xdr:rowOff>78288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618F23A-A602-4BF8-93CE-9F7A62F44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867081" y="10243185"/>
          <a:ext cx="7862306" cy="5503728"/>
        </a:xfrm>
        <a:prstGeom prst="rect">
          <a:avLst/>
        </a:prstGeom>
      </xdr:spPr>
    </xdr:pic>
    <xdr:clientData/>
  </xdr:twoCellAnchor>
  <xdr:twoCellAnchor editAs="oneCell">
    <xdr:from>
      <xdr:col>19</xdr:col>
      <xdr:colOff>55581</xdr:colOff>
      <xdr:row>83</xdr:row>
      <xdr:rowOff>175260</xdr:rowOff>
    </xdr:from>
    <xdr:to>
      <xdr:col>29</xdr:col>
      <xdr:colOff>259781</xdr:colOff>
      <xdr:row>112</xdr:row>
      <xdr:rowOff>139697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34CA97D0-F2C6-4839-B938-C7E32EDB8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790881" y="16024860"/>
          <a:ext cx="7824200" cy="5529882"/>
        </a:xfrm>
        <a:prstGeom prst="rect">
          <a:avLst/>
        </a:prstGeom>
      </xdr:spPr>
    </xdr:pic>
    <xdr:clientData/>
  </xdr:twoCellAnchor>
  <xdr:twoCellAnchor editAs="oneCell">
    <xdr:from>
      <xdr:col>18</xdr:col>
      <xdr:colOff>588981</xdr:colOff>
      <xdr:row>147</xdr:row>
      <xdr:rowOff>99060</xdr:rowOff>
    </xdr:from>
    <xdr:to>
      <xdr:col>29</xdr:col>
      <xdr:colOff>84529</xdr:colOff>
      <xdr:row>176</xdr:row>
      <xdr:rowOff>161250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5F8765A7-8B15-45A2-AF03-4926010AF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551890" y="28327696"/>
          <a:ext cx="7877548" cy="5621327"/>
        </a:xfrm>
        <a:prstGeom prst="rect">
          <a:avLst/>
        </a:prstGeom>
      </xdr:spPr>
    </xdr:pic>
    <xdr:clientData/>
  </xdr:twoCellAnchor>
  <xdr:twoCellAnchor editAs="oneCell">
    <xdr:from>
      <xdr:col>42</xdr:col>
      <xdr:colOff>343765</xdr:colOff>
      <xdr:row>112</xdr:row>
      <xdr:rowOff>7599</xdr:rowOff>
    </xdr:from>
    <xdr:to>
      <xdr:col>48</xdr:col>
      <xdr:colOff>708809</xdr:colOff>
      <xdr:row>141</xdr:row>
      <xdr:rowOff>86938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26275C06-D2B2-4FB2-BD85-C6CC54179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3599622" y="21479670"/>
          <a:ext cx="4937044" cy="5624080"/>
        </a:xfrm>
        <a:prstGeom prst="rect">
          <a:avLst/>
        </a:prstGeom>
      </xdr:spPr>
    </xdr:pic>
    <xdr:clientData/>
  </xdr:twoCellAnchor>
  <xdr:twoCellAnchor editAs="oneCell">
    <xdr:from>
      <xdr:col>42</xdr:col>
      <xdr:colOff>193102</xdr:colOff>
      <xdr:row>20</xdr:row>
      <xdr:rowOff>102054</xdr:rowOff>
    </xdr:from>
    <xdr:to>
      <xdr:col>48</xdr:col>
      <xdr:colOff>544286</xdr:colOff>
      <xdr:row>54</xdr:row>
      <xdr:rowOff>23865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9043DC68-D51C-4F2B-BB3C-196A89D54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3448959" y="4007304"/>
          <a:ext cx="4923184" cy="6420668"/>
        </a:xfrm>
        <a:prstGeom prst="rect">
          <a:avLst/>
        </a:prstGeom>
      </xdr:spPr>
    </xdr:pic>
    <xdr:clientData/>
  </xdr:twoCellAnchor>
  <xdr:twoCellAnchor editAs="oneCell">
    <xdr:from>
      <xdr:col>43</xdr:col>
      <xdr:colOff>83259</xdr:colOff>
      <xdr:row>52</xdr:row>
      <xdr:rowOff>149679</xdr:rowOff>
    </xdr:from>
    <xdr:to>
      <xdr:col>48</xdr:col>
      <xdr:colOff>396943</xdr:colOff>
      <xdr:row>82</xdr:row>
      <xdr:rowOff>165855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C8A0731F-5804-4083-AB44-8C318692E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4096168" y="10211543"/>
          <a:ext cx="4123684" cy="5738503"/>
        </a:xfrm>
        <a:prstGeom prst="rect">
          <a:avLst/>
        </a:prstGeom>
      </xdr:spPr>
    </xdr:pic>
    <xdr:clientData/>
  </xdr:twoCellAnchor>
  <xdr:twoCellAnchor editAs="oneCell">
    <xdr:from>
      <xdr:col>42</xdr:col>
      <xdr:colOff>491405</xdr:colOff>
      <xdr:row>83</xdr:row>
      <xdr:rowOff>128095</xdr:rowOff>
    </xdr:from>
    <xdr:to>
      <xdr:col>48</xdr:col>
      <xdr:colOff>414703</xdr:colOff>
      <xdr:row>111</xdr:row>
      <xdr:rowOff>44729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FC5121A-6DB3-4E34-B78E-FA3C5F102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743180" y="16034845"/>
          <a:ext cx="4495298" cy="5288734"/>
        </a:xfrm>
        <a:prstGeom prst="rect">
          <a:avLst/>
        </a:prstGeom>
      </xdr:spPr>
    </xdr:pic>
    <xdr:clientData/>
  </xdr:twoCellAnchor>
  <xdr:twoCellAnchor editAs="oneCell">
    <xdr:from>
      <xdr:col>42</xdr:col>
      <xdr:colOff>293173</xdr:colOff>
      <xdr:row>143</xdr:row>
      <xdr:rowOff>74411</xdr:rowOff>
    </xdr:from>
    <xdr:to>
      <xdr:col>49</xdr:col>
      <xdr:colOff>392761</xdr:colOff>
      <xdr:row>180</xdr:row>
      <xdr:rowOff>86590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A6C4344B-6D20-4551-80B4-A4DC02D80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3544082" y="27471775"/>
          <a:ext cx="5433588" cy="7095316"/>
        </a:xfrm>
        <a:prstGeom prst="rect">
          <a:avLst/>
        </a:prstGeom>
      </xdr:spPr>
    </xdr:pic>
    <xdr:clientData/>
  </xdr:twoCellAnchor>
  <xdr:twoCellAnchor editAs="oneCell">
    <xdr:from>
      <xdr:col>64</xdr:col>
      <xdr:colOff>390525</xdr:colOff>
      <xdr:row>45</xdr:row>
      <xdr:rowOff>23560</xdr:rowOff>
    </xdr:from>
    <xdr:to>
      <xdr:col>78</xdr:col>
      <xdr:colOff>43462</xdr:colOff>
      <xdr:row>59</xdr:row>
      <xdr:rowOff>130927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2E39F736-FC52-44AD-89BE-92B1FDB94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0415825" y="8634160"/>
          <a:ext cx="10320937" cy="2781694"/>
        </a:xfrm>
        <a:prstGeom prst="rect">
          <a:avLst/>
        </a:prstGeom>
      </xdr:spPr>
    </xdr:pic>
    <xdr:clientData/>
  </xdr:twoCellAnchor>
  <xdr:twoCellAnchor editAs="oneCell">
    <xdr:from>
      <xdr:col>51</xdr:col>
      <xdr:colOff>59592</xdr:colOff>
      <xdr:row>21</xdr:row>
      <xdr:rowOff>1897</xdr:rowOff>
    </xdr:from>
    <xdr:to>
      <xdr:col>63</xdr:col>
      <xdr:colOff>567138</xdr:colOff>
      <xdr:row>53</xdr:row>
      <xdr:rowOff>74867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F779BD79-16BC-46FE-BF3C-EB2E3C232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0159842" y="4097647"/>
          <a:ext cx="9651546" cy="6150006"/>
        </a:xfrm>
        <a:prstGeom prst="rect">
          <a:avLst/>
        </a:prstGeom>
      </xdr:spPr>
    </xdr:pic>
    <xdr:clientData/>
  </xdr:twoCellAnchor>
  <xdr:twoCellAnchor editAs="oneCell">
    <xdr:from>
      <xdr:col>64</xdr:col>
      <xdr:colOff>496030</xdr:colOff>
      <xdr:row>24</xdr:row>
      <xdr:rowOff>89864</xdr:rowOff>
    </xdr:from>
    <xdr:to>
      <xdr:col>77</xdr:col>
      <xdr:colOff>723899</xdr:colOff>
      <xdr:row>45</xdr:row>
      <xdr:rowOff>108528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8428C93D-E625-4A34-9320-6AF819AA5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0521330" y="4699964"/>
          <a:ext cx="10133869" cy="3992873"/>
        </a:xfrm>
        <a:prstGeom prst="rect">
          <a:avLst/>
        </a:prstGeom>
      </xdr:spPr>
    </xdr:pic>
    <xdr:clientData/>
  </xdr:twoCellAnchor>
  <xdr:twoCellAnchor editAs="oneCell">
    <xdr:from>
      <xdr:col>51</xdr:col>
      <xdr:colOff>19050</xdr:colOff>
      <xdr:row>53</xdr:row>
      <xdr:rowOff>38894</xdr:rowOff>
    </xdr:from>
    <xdr:to>
      <xdr:col>64</xdr:col>
      <xdr:colOff>51211</xdr:colOff>
      <xdr:row>79</xdr:row>
      <xdr:rowOff>60088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F9CA577-A069-45E2-B00E-DF447F6F3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138350" y="10173494"/>
          <a:ext cx="9938161" cy="4981521"/>
        </a:xfrm>
        <a:prstGeom prst="rect">
          <a:avLst/>
        </a:prstGeom>
      </xdr:spPr>
    </xdr:pic>
    <xdr:clientData/>
  </xdr:twoCellAnchor>
  <xdr:twoCellAnchor editAs="oneCell">
    <xdr:from>
      <xdr:col>78</xdr:col>
      <xdr:colOff>666750</xdr:colOff>
      <xdr:row>24</xdr:row>
      <xdr:rowOff>95250</xdr:rowOff>
    </xdr:from>
    <xdr:to>
      <xdr:col>93</xdr:col>
      <xdr:colOff>268239</xdr:colOff>
      <xdr:row>64</xdr:row>
      <xdr:rowOff>115278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B0CE5485-5951-02E6-D149-AB41C205C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341000" y="4762500"/>
          <a:ext cx="11031489" cy="7621064"/>
        </a:xfrm>
        <a:prstGeom prst="rect">
          <a:avLst/>
        </a:prstGeom>
      </xdr:spPr>
    </xdr:pic>
    <xdr:clientData/>
  </xdr:twoCellAnchor>
  <xdr:twoCellAnchor editAs="oneCell">
    <xdr:from>
      <xdr:col>80</xdr:col>
      <xdr:colOff>299358</xdr:colOff>
      <xdr:row>70</xdr:row>
      <xdr:rowOff>95250</xdr:rowOff>
    </xdr:from>
    <xdr:to>
      <xdr:col>91</xdr:col>
      <xdr:colOff>13608</xdr:colOff>
      <xdr:row>106</xdr:row>
      <xdr:rowOff>160484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45EE3339-EB19-0BD7-D1F4-AC85A1EBD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1504287" y="13552714"/>
          <a:ext cx="8096250" cy="6950449"/>
        </a:xfrm>
        <a:prstGeom prst="rect">
          <a:avLst/>
        </a:prstGeom>
      </xdr:spPr>
    </xdr:pic>
    <xdr:clientData/>
  </xdr:twoCellAnchor>
  <xdr:twoCellAnchor editAs="oneCell">
    <xdr:from>
      <xdr:col>80</xdr:col>
      <xdr:colOff>95250</xdr:colOff>
      <xdr:row>104</xdr:row>
      <xdr:rowOff>95250</xdr:rowOff>
    </xdr:from>
    <xdr:to>
      <xdr:col>91</xdr:col>
      <xdr:colOff>666750</xdr:colOff>
      <xdr:row>144</xdr:row>
      <xdr:rowOff>57398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A1856005-A20C-63C5-FE2E-554D81E63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2293500" y="20002500"/>
          <a:ext cx="8953500" cy="7591183"/>
        </a:xfrm>
        <a:prstGeom prst="rect">
          <a:avLst/>
        </a:prstGeom>
      </xdr:spPr>
    </xdr:pic>
    <xdr:clientData/>
  </xdr:twoCellAnchor>
  <xdr:twoCellAnchor editAs="oneCell">
    <xdr:from>
      <xdr:col>95</xdr:col>
      <xdr:colOff>301694</xdr:colOff>
      <xdr:row>23</xdr:row>
      <xdr:rowOff>22207</xdr:rowOff>
    </xdr:from>
    <xdr:to>
      <xdr:col>105</xdr:col>
      <xdr:colOff>598078</xdr:colOff>
      <xdr:row>59</xdr:row>
      <xdr:rowOff>170255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77D4B08D-F036-4C73-A977-252ED039E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3929944" y="4498957"/>
          <a:ext cx="7916384" cy="70060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35</xdr:col>
      <xdr:colOff>496661</xdr:colOff>
      <xdr:row>0</xdr:row>
      <xdr:rowOff>0</xdr:rowOff>
    </xdr:from>
    <xdr:to>
      <xdr:col>47</xdr:col>
      <xdr:colOff>14336</xdr:colOff>
      <xdr:row>16</xdr:row>
      <xdr:rowOff>190686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21AF18D-34FE-43B9-A165-CD621A7B6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404911" y="0"/>
          <a:ext cx="8661674" cy="3343742"/>
        </a:xfrm>
        <a:prstGeom prst="rect">
          <a:avLst/>
        </a:prstGeom>
      </xdr:spPr>
    </xdr:pic>
    <xdr:clientData/>
  </xdr:twoCellAnchor>
  <xdr:twoCellAnchor editAs="oneCell">
    <xdr:from>
      <xdr:col>39</xdr:col>
      <xdr:colOff>384031</xdr:colOff>
      <xdr:row>28</xdr:row>
      <xdr:rowOff>149369</xdr:rowOff>
    </xdr:from>
    <xdr:to>
      <xdr:col>52</xdr:col>
      <xdr:colOff>118675</xdr:colOff>
      <xdr:row>57</xdr:row>
      <xdr:rowOff>33018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06EDF64-223C-FAE8-8994-BF45E188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340281" y="5554807"/>
          <a:ext cx="9640645" cy="5372850"/>
        </a:xfrm>
        <a:prstGeom prst="rect">
          <a:avLst/>
        </a:prstGeom>
      </xdr:spPr>
    </xdr:pic>
    <xdr:clientData/>
  </xdr:twoCellAnchor>
  <xdr:twoCellAnchor editAs="oneCell">
    <xdr:from>
      <xdr:col>25</xdr:col>
      <xdr:colOff>666750</xdr:colOff>
      <xdr:row>22</xdr:row>
      <xdr:rowOff>15897</xdr:rowOff>
    </xdr:from>
    <xdr:to>
      <xdr:col>39</xdr:col>
      <xdr:colOff>245001</xdr:colOff>
      <xdr:row>61</xdr:row>
      <xdr:rowOff>95537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98B17A2-7CF3-AF5D-ADDA-BD7EE0456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955000" y="4278335"/>
          <a:ext cx="10246250" cy="7473841"/>
        </a:xfrm>
        <a:prstGeom prst="rect">
          <a:avLst/>
        </a:prstGeom>
      </xdr:spPr>
    </xdr:pic>
    <xdr:clientData/>
  </xdr:twoCellAnchor>
  <xdr:twoCellAnchor editAs="oneCell">
    <xdr:from>
      <xdr:col>25</xdr:col>
      <xdr:colOff>370559</xdr:colOff>
      <xdr:row>71</xdr:row>
      <xdr:rowOff>154184</xdr:rowOff>
    </xdr:from>
    <xdr:to>
      <xdr:col>42</xdr:col>
      <xdr:colOff>19896</xdr:colOff>
      <xdr:row>108</xdr:row>
      <xdr:rowOff>2210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10DEDAF-1C8B-1DA0-10F8-6DF1E37FE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4412" y="13814155"/>
          <a:ext cx="12603337" cy="6892940"/>
        </a:xfrm>
        <a:prstGeom prst="rect">
          <a:avLst/>
        </a:prstGeom>
      </xdr:spPr>
    </xdr:pic>
    <xdr:clientData/>
  </xdr:twoCellAnchor>
  <xdr:twoCellAnchor editAs="oneCell">
    <xdr:from>
      <xdr:col>48</xdr:col>
      <xdr:colOff>61232</xdr:colOff>
      <xdr:row>0</xdr:row>
      <xdr:rowOff>0</xdr:rowOff>
    </xdr:from>
    <xdr:to>
      <xdr:col>56</xdr:col>
      <xdr:colOff>90663</xdr:colOff>
      <xdr:row>23</xdr:row>
      <xdr:rowOff>149408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3E2647F-7A2E-E586-BDEF-11C390EE9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875482" y="0"/>
          <a:ext cx="6125430" cy="4658375"/>
        </a:xfrm>
        <a:prstGeom prst="rect">
          <a:avLst/>
        </a:prstGeom>
      </xdr:spPr>
    </xdr:pic>
    <xdr:clientData/>
  </xdr:twoCellAnchor>
  <xdr:twoCellAnchor>
    <xdr:from>
      <xdr:col>25</xdr:col>
      <xdr:colOff>627529</xdr:colOff>
      <xdr:row>72</xdr:row>
      <xdr:rowOff>112058</xdr:rowOff>
    </xdr:from>
    <xdr:to>
      <xdr:col>33</xdr:col>
      <xdr:colOff>593912</xdr:colOff>
      <xdr:row>105</xdr:row>
      <xdr:rowOff>78441</xdr:rowOff>
    </xdr:to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21E7CDC0-7821-342E-3703-D0C16D66B28C}"/>
            </a:ext>
          </a:extLst>
        </xdr:cNvPr>
        <xdr:cNvSpPr/>
      </xdr:nvSpPr>
      <xdr:spPr>
        <a:xfrm>
          <a:off x="20921382" y="13962529"/>
          <a:ext cx="6062383" cy="6252883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149358</xdr:colOff>
      <xdr:row>4</xdr:row>
      <xdr:rowOff>161365</xdr:rowOff>
    </xdr:from>
    <xdr:to>
      <xdr:col>24</xdr:col>
      <xdr:colOff>435786</xdr:colOff>
      <xdr:row>22</xdr:row>
      <xdr:rowOff>101175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97A1CCF-34F9-F6C1-EB89-E20C9DA14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622440" y="896471"/>
          <a:ext cx="5019793" cy="3247786"/>
        </a:xfrm>
        <a:prstGeom prst="rect">
          <a:avLst/>
        </a:prstGeom>
      </xdr:spPr>
    </xdr:pic>
    <xdr:clientData/>
  </xdr:twoCellAnchor>
  <xdr:twoCellAnchor editAs="oneCell">
    <xdr:from>
      <xdr:col>17</xdr:col>
      <xdr:colOff>707571</xdr:colOff>
      <xdr:row>32</xdr:row>
      <xdr:rowOff>125866</xdr:rowOff>
    </xdr:from>
    <xdr:to>
      <xdr:col>24</xdr:col>
      <xdr:colOff>365368</xdr:colOff>
      <xdr:row>51</xdr:row>
      <xdr:rowOff>118882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6A1AE87-33DA-7716-33DB-A6C253207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13428" y="6357937"/>
          <a:ext cx="4991797" cy="3612516"/>
        </a:xfrm>
        <a:prstGeom prst="rect">
          <a:avLst/>
        </a:prstGeom>
      </xdr:spPr>
    </xdr:pic>
    <xdr:clientData/>
  </xdr:twoCellAnchor>
  <xdr:twoCellAnchor editAs="oneCell">
    <xdr:from>
      <xdr:col>25</xdr:col>
      <xdr:colOff>34018</xdr:colOff>
      <xdr:row>31</xdr:row>
      <xdr:rowOff>129267</xdr:rowOff>
    </xdr:from>
    <xdr:to>
      <xdr:col>27</xdr:col>
      <xdr:colOff>339073</xdr:colOff>
      <xdr:row>35</xdr:row>
      <xdr:rowOff>80062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EAE02DD-B349-9EAF-D769-4AECA28C9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335875" y="6130017"/>
          <a:ext cx="1829055" cy="724001"/>
        </a:xfrm>
        <a:prstGeom prst="rect">
          <a:avLst/>
        </a:prstGeom>
      </xdr:spPr>
    </xdr:pic>
    <xdr:clientData/>
  </xdr:twoCellAnchor>
  <xdr:twoCellAnchor editAs="oneCell">
    <xdr:from>
      <xdr:col>39</xdr:col>
      <xdr:colOff>200706</xdr:colOff>
      <xdr:row>0</xdr:row>
      <xdr:rowOff>30617</xdr:rowOff>
    </xdr:from>
    <xdr:to>
      <xdr:col>47</xdr:col>
      <xdr:colOff>725505</xdr:colOff>
      <xdr:row>22</xdr:row>
      <xdr:rowOff>139414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185AF769-B89A-78CE-D688-F5E397FA1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156956" y="30617"/>
          <a:ext cx="6620799" cy="4412056"/>
        </a:xfrm>
        <a:prstGeom prst="rect">
          <a:avLst/>
        </a:prstGeom>
      </xdr:spPr>
    </xdr:pic>
    <xdr:clientData/>
  </xdr:twoCellAnchor>
  <xdr:twoCellAnchor editAs="oneCell">
    <xdr:from>
      <xdr:col>31</xdr:col>
      <xdr:colOff>227919</xdr:colOff>
      <xdr:row>0</xdr:row>
      <xdr:rowOff>0</xdr:rowOff>
    </xdr:from>
    <xdr:to>
      <xdr:col>38</xdr:col>
      <xdr:colOff>476348</xdr:colOff>
      <xdr:row>22</xdr:row>
      <xdr:rowOff>101307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88C780C-AB72-689C-3BF0-5A5D6DC65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088169" y="0"/>
          <a:ext cx="5582429" cy="4404566"/>
        </a:xfrm>
        <a:prstGeom prst="rect">
          <a:avLst/>
        </a:prstGeom>
      </xdr:spPr>
    </xdr:pic>
    <xdr:clientData/>
  </xdr:twoCellAnchor>
  <xdr:twoCellAnchor editAs="oneCell">
    <xdr:from>
      <xdr:col>17</xdr:col>
      <xdr:colOff>666750</xdr:colOff>
      <xdr:row>22</xdr:row>
      <xdr:rowOff>68036</xdr:rowOff>
    </xdr:from>
    <xdr:to>
      <xdr:col>31</xdr:col>
      <xdr:colOff>10922</xdr:colOff>
      <xdr:row>29</xdr:row>
      <xdr:rowOff>49169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60C58011-A796-F345-B011-F5DC54B7F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872607" y="4354286"/>
          <a:ext cx="10012172" cy="1314633"/>
        </a:xfrm>
        <a:prstGeom prst="rect">
          <a:avLst/>
        </a:prstGeom>
      </xdr:spPr>
    </xdr:pic>
    <xdr:clientData/>
  </xdr:twoCellAnchor>
  <xdr:twoCellAnchor editAs="oneCell">
    <xdr:from>
      <xdr:col>17</xdr:col>
      <xdr:colOff>272143</xdr:colOff>
      <xdr:row>52</xdr:row>
      <xdr:rowOff>108857</xdr:rowOff>
    </xdr:from>
    <xdr:to>
      <xdr:col>30</xdr:col>
      <xdr:colOff>340210</xdr:colOff>
      <xdr:row>83</xdr:row>
      <xdr:rowOff>147787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E54C1922-4589-FD89-AF68-87146573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78000" y="10150928"/>
          <a:ext cx="9974067" cy="594443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423110</xdr:colOff>
      <xdr:row>0</xdr:row>
      <xdr:rowOff>0</xdr:rowOff>
    </xdr:from>
    <xdr:to>
      <xdr:col>25</xdr:col>
      <xdr:colOff>500278</xdr:colOff>
      <xdr:row>38</xdr:row>
      <xdr:rowOff>121215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B2BDA20-F225-7BDE-4601-312DF738F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62885" y="0"/>
          <a:ext cx="6935168" cy="7436415"/>
        </a:xfrm>
        <a:prstGeom prst="rect">
          <a:avLst/>
        </a:prstGeom>
      </xdr:spPr>
    </xdr:pic>
    <xdr:clientData/>
  </xdr:twoCellAnchor>
  <xdr:twoCellAnchor editAs="oneCell">
    <xdr:from>
      <xdr:col>39</xdr:col>
      <xdr:colOff>46768</xdr:colOff>
      <xdr:row>0</xdr:row>
      <xdr:rowOff>0</xdr:rowOff>
    </xdr:from>
    <xdr:to>
      <xdr:col>44</xdr:col>
      <xdr:colOff>444432</xdr:colOff>
      <xdr:row>20</xdr:row>
      <xdr:rowOff>80962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8A36D4C6-9013-4EF8-532E-1C72CA5C1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022068" y="0"/>
          <a:ext cx="4207664" cy="3957637"/>
        </a:xfrm>
        <a:prstGeom prst="rect">
          <a:avLst/>
        </a:prstGeom>
      </xdr:spPr>
    </xdr:pic>
    <xdr:clientData/>
  </xdr:twoCellAnchor>
  <xdr:twoCellAnchor editAs="oneCell">
    <xdr:from>
      <xdr:col>38</xdr:col>
      <xdr:colOff>386444</xdr:colOff>
      <xdr:row>24</xdr:row>
      <xdr:rowOff>90488</xdr:rowOff>
    </xdr:from>
    <xdr:to>
      <xdr:col>45</xdr:col>
      <xdr:colOff>177609</xdr:colOff>
      <xdr:row>63</xdr:row>
      <xdr:rowOff>94224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AEE568E-EBE9-D267-A8AC-36234965A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599744" y="3976688"/>
          <a:ext cx="5125165" cy="7408085"/>
        </a:xfrm>
        <a:prstGeom prst="rect">
          <a:avLst/>
        </a:prstGeom>
      </xdr:spPr>
    </xdr:pic>
    <xdr:clientData/>
  </xdr:twoCellAnchor>
  <xdr:twoCellAnchor editAs="oneCell">
    <xdr:from>
      <xdr:col>38</xdr:col>
      <xdr:colOff>68167</xdr:colOff>
      <xdr:row>64</xdr:row>
      <xdr:rowOff>0</xdr:rowOff>
    </xdr:from>
    <xdr:to>
      <xdr:col>45</xdr:col>
      <xdr:colOff>0</xdr:colOff>
      <xdr:row>73</xdr:row>
      <xdr:rowOff>144904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492B9C40-E6BB-B9A2-31C7-4D833381A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281467" y="12268200"/>
          <a:ext cx="5265833" cy="1784861"/>
        </a:xfrm>
        <a:prstGeom prst="rect">
          <a:avLst/>
        </a:prstGeom>
      </xdr:spPr>
    </xdr:pic>
    <xdr:clientData/>
  </xdr:twoCellAnchor>
  <xdr:twoCellAnchor editAs="oneCell">
    <xdr:from>
      <xdr:col>45</xdr:col>
      <xdr:colOff>134627</xdr:colOff>
      <xdr:row>0</xdr:row>
      <xdr:rowOff>0</xdr:rowOff>
    </xdr:from>
    <xdr:to>
      <xdr:col>54</xdr:col>
      <xdr:colOff>173690</xdr:colOff>
      <xdr:row>23</xdr:row>
      <xdr:rowOff>148451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2407093-E283-7BF8-E258-51244492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681927" y="0"/>
          <a:ext cx="6897063" cy="4596626"/>
        </a:xfrm>
        <a:prstGeom prst="rect">
          <a:avLst/>
        </a:prstGeom>
      </xdr:spPr>
    </xdr:pic>
    <xdr:clientData/>
  </xdr:twoCellAnchor>
  <xdr:twoCellAnchor editAs="oneCell">
    <xdr:from>
      <xdr:col>26</xdr:col>
      <xdr:colOff>714645</xdr:colOff>
      <xdr:row>34</xdr:row>
      <xdr:rowOff>2725</xdr:rowOff>
    </xdr:from>
    <xdr:to>
      <xdr:col>34</xdr:col>
      <xdr:colOff>286811</xdr:colOff>
      <xdr:row>57</xdr:row>
      <xdr:rowOff>189483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736237D7-CAFF-0C0E-3527-C15D31160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64895" y="6551163"/>
          <a:ext cx="5668166" cy="4558733"/>
        </a:xfrm>
        <a:prstGeom prst="rect">
          <a:avLst/>
        </a:prstGeom>
      </xdr:spPr>
    </xdr:pic>
    <xdr:clientData/>
  </xdr:twoCellAnchor>
  <xdr:twoCellAnchor editAs="oneCell">
    <xdr:from>
      <xdr:col>26</xdr:col>
      <xdr:colOff>266700</xdr:colOff>
      <xdr:row>0</xdr:row>
      <xdr:rowOff>152400</xdr:rowOff>
    </xdr:from>
    <xdr:to>
      <xdr:col>36</xdr:col>
      <xdr:colOff>753606</xdr:colOff>
      <xdr:row>22</xdr:row>
      <xdr:rowOff>29153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1DDCC764-D45C-C601-A7E2-970C3D659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26475" y="152400"/>
          <a:ext cx="8106906" cy="4143953"/>
        </a:xfrm>
        <a:prstGeom prst="rect">
          <a:avLst/>
        </a:prstGeom>
      </xdr:spPr>
    </xdr:pic>
    <xdr:clientData/>
  </xdr:twoCellAnchor>
  <xdr:twoCellAnchor editAs="oneCell">
    <xdr:from>
      <xdr:col>45</xdr:col>
      <xdr:colOff>561058</xdr:colOff>
      <xdr:row>27</xdr:row>
      <xdr:rowOff>166686</xdr:rowOff>
    </xdr:from>
    <xdr:to>
      <xdr:col>56</xdr:col>
      <xdr:colOff>109823</xdr:colOff>
      <xdr:row>57</xdr:row>
      <xdr:rowOff>101364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44ACD16-29E4-4221-8A8A-C40BCB89D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089308" y="4810124"/>
          <a:ext cx="7930765" cy="54160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188059</xdr:colOff>
      <xdr:row>71</xdr:row>
      <xdr:rowOff>22854</xdr:rowOff>
    </xdr:from>
    <xdr:to>
      <xdr:col>34</xdr:col>
      <xdr:colOff>532602</xdr:colOff>
      <xdr:row>102</xdr:row>
      <xdr:rowOff>34571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D808B8F-CB80-458D-6DF5-3A4607418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904309" y="13619792"/>
          <a:ext cx="11774543" cy="5914815"/>
        </a:xfrm>
        <a:prstGeom prst="rect">
          <a:avLst/>
        </a:prstGeom>
      </xdr:spPr>
    </xdr:pic>
    <xdr:clientData/>
  </xdr:twoCellAnchor>
  <xdr:twoCellAnchor editAs="oneCell">
    <xdr:from>
      <xdr:col>18</xdr:col>
      <xdr:colOff>29416</xdr:colOff>
      <xdr:row>33</xdr:row>
      <xdr:rowOff>69171</xdr:rowOff>
    </xdr:from>
    <xdr:to>
      <xdr:col>26</xdr:col>
      <xdr:colOff>639952</xdr:colOff>
      <xdr:row>69</xdr:row>
      <xdr:rowOff>151784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840DCF1-D5F1-460C-A1BB-1C89C05C7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83666" y="6427109"/>
          <a:ext cx="6706536" cy="6954220"/>
        </a:xfrm>
        <a:prstGeom prst="rect">
          <a:avLst/>
        </a:prstGeom>
      </xdr:spPr>
    </xdr:pic>
    <xdr:clientData/>
  </xdr:twoCellAnchor>
  <xdr:twoCellAnchor editAs="oneCell">
    <xdr:from>
      <xdr:col>26</xdr:col>
      <xdr:colOff>248838</xdr:colOff>
      <xdr:row>34</xdr:row>
      <xdr:rowOff>124156</xdr:rowOff>
    </xdr:from>
    <xdr:to>
      <xdr:col>35</xdr:col>
      <xdr:colOff>164058</xdr:colOff>
      <xdr:row>71</xdr:row>
      <xdr:rowOff>50293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C2E2D32F-4266-47E2-B18A-9EAE61CEB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299088" y="6672594"/>
          <a:ext cx="6773220" cy="7001852"/>
        </a:xfrm>
        <a:prstGeom prst="rect">
          <a:avLst/>
        </a:prstGeom>
      </xdr:spPr>
    </xdr:pic>
    <xdr:clientData/>
  </xdr:twoCellAnchor>
  <xdr:twoCellAnchor editAs="oneCell">
    <xdr:from>
      <xdr:col>35</xdr:col>
      <xdr:colOff>640943</xdr:colOff>
      <xdr:row>29</xdr:row>
      <xdr:rowOff>173130</xdr:rowOff>
    </xdr:from>
    <xdr:to>
      <xdr:col>44</xdr:col>
      <xdr:colOff>708585</xdr:colOff>
      <xdr:row>70</xdr:row>
      <xdr:rowOff>29225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685EA5A-E919-48E3-9323-76BDB9100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68243" y="5773830"/>
          <a:ext cx="6925642" cy="7666595"/>
        </a:xfrm>
        <a:prstGeom prst="rect">
          <a:avLst/>
        </a:prstGeom>
      </xdr:spPr>
    </xdr:pic>
    <xdr:clientData/>
  </xdr:twoCellAnchor>
  <xdr:twoCellAnchor editAs="oneCell">
    <xdr:from>
      <xdr:col>32</xdr:col>
      <xdr:colOff>420757</xdr:colOff>
      <xdr:row>0</xdr:row>
      <xdr:rowOff>0</xdr:rowOff>
    </xdr:from>
    <xdr:to>
      <xdr:col>39</xdr:col>
      <xdr:colOff>478659</xdr:colOff>
      <xdr:row>31</xdr:row>
      <xdr:rowOff>180347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5E7E0E2B-B9ED-7374-4E73-68A4E8E7C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062057" y="0"/>
          <a:ext cx="5391902" cy="6167266"/>
        </a:xfrm>
        <a:prstGeom prst="rect">
          <a:avLst/>
        </a:prstGeom>
      </xdr:spPr>
    </xdr:pic>
    <xdr:clientData/>
  </xdr:twoCellAnchor>
  <xdr:twoCellAnchor editAs="oneCell">
    <xdr:from>
      <xdr:col>22</xdr:col>
      <xdr:colOff>533400</xdr:colOff>
      <xdr:row>0</xdr:row>
      <xdr:rowOff>0</xdr:rowOff>
    </xdr:from>
    <xdr:to>
      <xdr:col>31</xdr:col>
      <xdr:colOff>553410</xdr:colOff>
      <xdr:row>21</xdr:row>
      <xdr:rowOff>152676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6ED5F7DB-2205-53A6-668C-046F0C06F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554700" y="0"/>
          <a:ext cx="6878010" cy="4226975"/>
        </a:xfrm>
        <a:prstGeom prst="rect">
          <a:avLst/>
        </a:prstGeom>
      </xdr:spPr>
    </xdr:pic>
    <xdr:clientData/>
  </xdr:twoCellAnchor>
  <xdr:twoCellAnchor editAs="oneCell">
    <xdr:from>
      <xdr:col>40</xdr:col>
      <xdr:colOff>47624</xdr:colOff>
      <xdr:row>3</xdr:row>
      <xdr:rowOff>166688</xdr:rowOff>
    </xdr:from>
    <xdr:to>
      <xdr:col>48</xdr:col>
      <xdr:colOff>658160</xdr:colOff>
      <xdr:row>14</xdr:row>
      <xdr:rowOff>122215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277C9B8-C7A1-A4D7-EED0-197FE4DFC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765874" y="738188"/>
          <a:ext cx="6706536" cy="2114845"/>
        </a:xfrm>
        <a:prstGeom prst="rect">
          <a:avLst/>
        </a:prstGeom>
      </xdr:spPr>
    </xdr:pic>
    <xdr:clientData/>
  </xdr:twoCellAnchor>
  <xdr:twoCellAnchor editAs="oneCell">
    <xdr:from>
      <xdr:col>35</xdr:col>
      <xdr:colOff>95250</xdr:colOff>
      <xdr:row>74</xdr:row>
      <xdr:rowOff>23812</xdr:rowOff>
    </xdr:from>
    <xdr:to>
      <xdr:col>45</xdr:col>
      <xdr:colOff>258261</xdr:colOff>
      <xdr:row>84</xdr:row>
      <xdr:rowOff>43131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CB1E0E7-2E22-8159-62E4-0E4D8C52A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003500" y="14192250"/>
          <a:ext cx="7783011" cy="1924319"/>
        </a:xfrm>
        <a:prstGeom prst="rect">
          <a:avLst/>
        </a:prstGeom>
      </xdr:spPr>
    </xdr:pic>
    <xdr:clientData/>
  </xdr:twoCellAnchor>
  <xdr:twoCellAnchor editAs="oneCell">
    <xdr:from>
      <xdr:col>37</xdr:col>
      <xdr:colOff>452437</xdr:colOff>
      <xdr:row>86</xdr:row>
      <xdr:rowOff>166688</xdr:rowOff>
    </xdr:from>
    <xdr:to>
      <xdr:col>43</xdr:col>
      <xdr:colOff>666749</xdr:colOff>
      <xdr:row>106</xdr:row>
      <xdr:rowOff>40613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14B99335-B563-B024-3B73-6445E5DC7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884687" y="16621126"/>
          <a:ext cx="4786312" cy="36839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547687</xdr:colOff>
      <xdr:row>14</xdr:row>
      <xdr:rowOff>144266</xdr:rowOff>
    </xdr:from>
    <xdr:to>
      <xdr:col>30</xdr:col>
      <xdr:colOff>748442</xdr:colOff>
      <xdr:row>35</xdr:row>
      <xdr:rowOff>9525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520EBC7-AFF0-2835-332F-FCB5E88E1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34987" y="2887466"/>
          <a:ext cx="11630755" cy="3856234"/>
        </a:xfrm>
        <a:prstGeom prst="rect">
          <a:avLst/>
        </a:prstGeom>
      </xdr:spPr>
    </xdr:pic>
    <xdr:clientData/>
  </xdr:twoCellAnchor>
  <xdr:twoCellAnchor editAs="oneCell">
    <xdr:from>
      <xdr:col>14</xdr:col>
      <xdr:colOff>628650</xdr:colOff>
      <xdr:row>34</xdr:row>
      <xdr:rowOff>36739</xdr:rowOff>
    </xdr:from>
    <xdr:to>
      <xdr:col>31</xdr:col>
      <xdr:colOff>363721</xdr:colOff>
      <xdr:row>61</xdr:row>
      <xdr:rowOff>82369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35E7E74-056C-F9E3-CF5D-4A9EC3206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53950" y="6589939"/>
          <a:ext cx="12689071" cy="5189130"/>
        </a:xfrm>
        <a:prstGeom prst="rect">
          <a:avLst/>
        </a:prstGeom>
      </xdr:spPr>
    </xdr:pic>
    <xdr:clientData/>
  </xdr:twoCellAnchor>
  <xdr:twoCellAnchor editAs="oneCell">
    <xdr:from>
      <xdr:col>24</xdr:col>
      <xdr:colOff>387060</xdr:colOff>
      <xdr:row>3</xdr:row>
      <xdr:rowOff>118630</xdr:rowOff>
    </xdr:from>
    <xdr:to>
      <xdr:col>35</xdr:col>
      <xdr:colOff>261937</xdr:colOff>
      <xdr:row>14</xdr:row>
      <xdr:rowOff>124842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15AC7B3-6E01-9CB1-34A6-14815B123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913310" y="690130"/>
          <a:ext cx="8256877" cy="2190295"/>
        </a:xfrm>
        <a:prstGeom prst="rect">
          <a:avLst/>
        </a:prstGeom>
      </xdr:spPr>
    </xdr:pic>
    <xdr:clientData/>
  </xdr:twoCellAnchor>
  <xdr:twoCellAnchor editAs="oneCell">
    <xdr:from>
      <xdr:col>35</xdr:col>
      <xdr:colOff>723901</xdr:colOff>
      <xdr:row>0</xdr:row>
      <xdr:rowOff>23813</xdr:rowOff>
    </xdr:from>
    <xdr:to>
      <xdr:col>40</xdr:col>
      <xdr:colOff>235291</xdr:colOff>
      <xdr:row>13</xdr:row>
      <xdr:rowOff>63817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84A3D7A3-3B37-CC86-FE9E-46967E8A4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632151" y="23813"/>
          <a:ext cx="3321390" cy="2595562"/>
        </a:xfrm>
        <a:prstGeom prst="rect">
          <a:avLst/>
        </a:prstGeom>
      </xdr:spPr>
    </xdr:pic>
    <xdr:clientData/>
  </xdr:twoCellAnchor>
  <xdr:twoCellAnchor editAs="oneCell">
    <xdr:from>
      <xdr:col>15</xdr:col>
      <xdr:colOff>652462</xdr:colOff>
      <xdr:row>5</xdr:row>
      <xdr:rowOff>61913</xdr:rowOff>
    </xdr:from>
    <xdr:to>
      <xdr:col>24</xdr:col>
      <xdr:colOff>215208</xdr:colOff>
      <xdr:row>12</xdr:row>
      <xdr:rowOff>90685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86CB50F5-D3AA-7CA4-4E0D-31544EB80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320712" y="1038226"/>
          <a:ext cx="6420746" cy="1409897"/>
        </a:xfrm>
        <a:prstGeom prst="rect">
          <a:avLst/>
        </a:prstGeom>
      </xdr:spPr>
    </xdr:pic>
    <xdr:clientData/>
  </xdr:twoCellAnchor>
  <xdr:twoCellAnchor editAs="oneCell">
    <xdr:from>
      <xdr:col>15</xdr:col>
      <xdr:colOff>242455</xdr:colOff>
      <xdr:row>61</xdr:row>
      <xdr:rowOff>138545</xdr:rowOff>
    </xdr:from>
    <xdr:to>
      <xdr:col>23</xdr:col>
      <xdr:colOff>433832</xdr:colOff>
      <xdr:row>66</xdr:row>
      <xdr:rowOff>129152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8ABF2D20-B75F-2547-2B00-7BF2DE25D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919364" y="11932227"/>
          <a:ext cx="6287377" cy="943107"/>
        </a:xfrm>
        <a:prstGeom prst="rect">
          <a:avLst/>
        </a:prstGeom>
      </xdr:spPr>
    </xdr:pic>
    <xdr:clientData/>
  </xdr:twoCellAnchor>
  <xdr:twoCellAnchor editAs="oneCell">
    <xdr:from>
      <xdr:col>32</xdr:col>
      <xdr:colOff>114300</xdr:colOff>
      <xdr:row>43</xdr:row>
      <xdr:rowOff>0</xdr:rowOff>
    </xdr:from>
    <xdr:to>
      <xdr:col>40</xdr:col>
      <xdr:colOff>162782</xdr:colOff>
      <xdr:row>66</xdr:row>
      <xdr:rowOff>150317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90241051-E303-C13C-DCF4-4270E9C5E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755600" y="8267700"/>
          <a:ext cx="6144482" cy="453181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574097</xdr:colOff>
      <xdr:row>0</xdr:row>
      <xdr:rowOff>0</xdr:rowOff>
    </xdr:from>
    <xdr:to>
      <xdr:col>35</xdr:col>
      <xdr:colOff>97848</xdr:colOff>
      <xdr:row>27</xdr:row>
      <xdr:rowOff>162485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CD90193-7EC5-4E87-A3D5-80E367FEA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643397" y="0"/>
          <a:ext cx="6381751" cy="5391150"/>
        </a:xfrm>
        <a:prstGeom prst="rect">
          <a:avLst/>
        </a:prstGeom>
      </xdr:spPr>
    </xdr:pic>
    <xdr:clientData/>
  </xdr:twoCellAnchor>
  <xdr:twoCellAnchor editAs="oneCell">
    <xdr:from>
      <xdr:col>16</xdr:col>
      <xdr:colOff>331025</xdr:colOff>
      <xdr:row>24</xdr:row>
      <xdr:rowOff>9773</xdr:rowOff>
    </xdr:from>
    <xdr:to>
      <xdr:col>25</xdr:col>
      <xdr:colOff>650433</xdr:colOff>
      <xdr:row>58</xdr:row>
      <xdr:rowOff>105945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089C6E7-33B1-3F54-3A36-DC16694EA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80325" y="4657973"/>
          <a:ext cx="7177408" cy="6573171"/>
        </a:xfrm>
        <a:prstGeom prst="rect">
          <a:avLst/>
        </a:prstGeom>
      </xdr:spPr>
    </xdr:pic>
    <xdr:clientData/>
  </xdr:twoCellAnchor>
  <xdr:twoCellAnchor editAs="oneCell">
    <xdr:from>
      <xdr:col>16</xdr:col>
      <xdr:colOff>542058</xdr:colOff>
      <xdr:row>5</xdr:row>
      <xdr:rowOff>46758</xdr:rowOff>
    </xdr:from>
    <xdr:to>
      <xdr:col>26</xdr:col>
      <xdr:colOff>209700</xdr:colOff>
      <xdr:row>18</xdr:row>
      <xdr:rowOff>90413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CC35EDE2-1E32-1277-5BC9-E0AA7E20F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80967" y="1051213"/>
          <a:ext cx="7287642" cy="2572109"/>
        </a:xfrm>
        <a:prstGeom prst="rect">
          <a:avLst/>
        </a:prstGeom>
      </xdr:spPr>
    </xdr:pic>
    <xdr:clientData/>
  </xdr:twoCellAnchor>
  <xdr:twoCellAnchor editAs="oneCell">
    <xdr:from>
      <xdr:col>16</xdr:col>
      <xdr:colOff>204107</xdr:colOff>
      <xdr:row>60</xdr:row>
      <xdr:rowOff>149678</xdr:rowOff>
    </xdr:from>
    <xdr:to>
      <xdr:col>27</xdr:col>
      <xdr:colOff>519646</xdr:colOff>
      <xdr:row>81</xdr:row>
      <xdr:rowOff>131745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342FCB3-64E4-476C-0B1E-B23379202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647964" y="11715749"/>
          <a:ext cx="8697539" cy="3991532"/>
        </a:xfrm>
        <a:prstGeom prst="rect">
          <a:avLst/>
        </a:prstGeom>
      </xdr:spPr>
    </xdr:pic>
    <xdr:clientData/>
  </xdr:twoCellAnchor>
  <xdr:twoCellAnchor editAs="oneCell">
    <xdr:from>
      <xdr:col>28</xdr:col>
      <xdr:colOff>95250</xdr:colOff>
      <xdr:row>58</xdr:row>
      <xdr:rowOff>95250</xdr:rowOff>
    </xdr:from>
    <xdr:to>
      <xdr:col>39</xdr:col>
      <xdr:colOff>124999</xdr:colOff>
      <xdr:row>89</xdr:row>
      <xdr:rowOff>29950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B81AAFB-116F-7D6F-4DEB-882D5695A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669500" y="11215688"/>
          <a:ext cx="8411749" cy="5849166"/>
        </a:xfrm>
        <a:prstGeom prst="rect">
          <a:avLst/>
        </a:prstGeom>
      </xdr:spPr>
    </xdr:pic>
    <xdr:clientData/>
  </xdr:twoCellAnchor>
  <xdr:twoCellAnchor editAs="oneCell">
    <xdr:from>
      <xdr:col>15</xdr:col>
      <xdr:colOff>496114</xdr:colOff>
      <xdr:row>90</xdr:row>
      <xdr:rowOff>16299</xdr:rowOff>
    </xdr:from>
    <xdr:to>
      <xdr:col>24</xdr:col>
      <xdr:colOff>659019</xdr:colOff>
      <xdr:row>130</xdr:row>
      <xdr:rowOff>150732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4E3C0DA-07C7-E676-339F-30A8B6C04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169967" y="17284564"/>
          <a:ext cx="7020905" cy="7754432"/>
        </a:xfrm>
        <a:prstGeom prst="rect">
          <a:avLst/>
        </a:prstGeom>
      </xdr:spPr>
    </xdr:pic>
    <xdr:clientData/>
  </xdr:twoCellAnchor>
  <xdr:twoCellAnchor editAs="oneCell">
    <xdr:from>
      <xdr:col>25</xdr:col>
      <xdr:colOff>450272</xdr:colOff>
      <xdr:row>89</xdr:row>
      <xdr:rowOff>51954</xdr:rowOff>
    </xdr:from>
    <xdr:to>
      <xdr:col>34</xdr:col>
      <xdr:colOff>584598</xdr:colOff>
      <xdr:row>132</xdr:row>
      <xdr:rowOff>100729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0A53898-23EA-9BF3-8774-2DDA3186E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47181" y="17162318"/>
          <a:ext cx="6992326" cy="8240275"/>
        </a:xfrm>
        <a:prstGeom prst="rect">
          <a:avLst/>
        </a:prstGeom>
      </xdr:spPr>
    </xdr:pic>
    <xdr:clientData/>
  </xdr:twoCellAnchor>
  <xdr:twoCellAnchor editAs="oneCell">
    <xdr:from>
      <xdr:col>35</xdr:col>
      <xdr:colOff>207818</xdr:colOff>
      <xdr:row>89</xdr:row>
      <xdr:rowOff>173182</xdr:rowOff>
    </xdr:from>
    <xdr:to>
      <xdr:col>44</xdr:col>
      <xdr:colOff>294512</xdr:colOff>
      <xdr:row>127</xdr:row>
      <xdr:rowOff>174193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95003D9F-54E3-2D9B-E7F1-0EDAAA7B4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124727" y="17283546"/>
          <a:ext cx="6944694" cy="7240010"/>
        </a:xfrm>
        <a:prstGeom prst="rect">
          <a:avLst/>
        </a:prstGeom>
      </xdr:spPr>
    </xdr:pic>
    <xdr:clientData/>
  </xdr:twoCellAnchor>
  <xdr:twoCellAnchor editAs="oneCell">
    <xdr:from>
      <xdr:col>45</xdr:col>
      <xdr:colOff>551622</xdr:colOff>
      <xdr:row>89</xdr:row>
      <xdr:rowOff>177248</xdr:rowOff>
    </xdr:from>
    <xdr:to>
      <xdr:col>55</xdr:col>
      <xdr:colOff>28737</xdr:colOff>
      <xdr:row>112</xdr:row>
      <xdr:rowOff>4317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632DCA8-F9F0-18D5-B8FF-861341A5A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098922" y="17207948"/>
          <a:ext cx="7097115" cy="4208568"/>
        </a:xfrm>
        <a:prstGeom prst="rect">
          <a:avLst/>
        </a:prstGeom>
      </xdr:spPr>
    </xdr:pic>
    <xdr:clientData/>
  </xdr:twoCellAnchor>
  <xdr:twoCellAnchor editAs="oneCell">
    <xdr:from>
      <xdr:col>15</xdr:col>
      <xdr:colOff>449035</xdr:colOff>
      <xdr:row>161</xdr:row>
      <xdr:rowOff>163286</xdr:rowOff>
    </xdr:from>
    <xdr:to>
      <xdr:col>22</xdr:col>
      <xdr:colOff>183042</xdr:colOff>
      <xdr:row>195</xdr:row>
      <xdr:rowOff>87979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DBA7A3B-C32A-C1FA-B426-ADC4A20FD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130892" y="30969857"/>
          <a:ext cx="5068007" cy="6401693"/>
        </a:xfrm>
        <a:prstGeom prst="rect">
          <a:avLst/>
        </a:prstGeom>
      </xdr:spPr>
    </xdr:pic>
    <xdr:clientData/>
  </xdr:twoCellAnchor>
  <xdr:twoCellAnchor editAs="oneCell">
    <xdr:from>
      <xdr:col>22</xdr:col>
      <xdr:colOff>557892</xdr:colOff>
      <xdr:row>161</xdr:row>
      <xdr:rowOff>95250</xdr:rowOff>
    </xdr:from>
    <xdr:to>
      <xdr:col>29</xdr:col>
      <xdr:colOff>434794</xdr:colOff>
      <xdr:row>196</xdr:row>
      <xdr:rowOff>77128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2DDC853E-D0F1-4AD0-1642-A75262058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573749" y="30901821"/>
          <a:ext cx="5210902" cy="6649378"/>
        </a:xfrm>
        <a:prstGeom prst="rect">
          <a:avLst/>
        </a:prstGeom>
      </xdr:spPr>
    </xdr:pic>
    <xdr:clientData/>
  </xdr:twoCellAnchor>
  <xdr:twoCellAnchor editAs="oneCell">
    <xdr:from>
      <xdr:col>30</xdr:col>
      <xdr:colOff>13607</xdr:colOff>
      <xdr:row>161</xdr:row>
      <xdr:rowOff>149678</xdr:rowOff>
    </xdr:from>
    <xdr:to>
      <xdr:col>36</xdr:col>
      <xdr:colOff>566772</xdr:colOff>
      <xdr:row>196</xdr:row>
      <xdr:rowOff>112503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9F69CE9D-734C-3815-0FA8-E260365B6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125464" y="30956249"/>
          <a:ext cx="5125165" cy="6630325"/>
        </a:xfrm>
        <a:prstGeom prst="rect">
          <a:avLst/>
        </a:prstGeom>
      </xdr:spPr>
    </xdr:pic>
    <xdr:clientData/>
  </xdr:twoCellAnchor>
  <xdr:twoCellAnchor>
    <xdr:from>
      <xdr:col>28</xdr:col>
      <xdr:colOff>113568</xdr:colOff>
      <xdr:row>31</xdr:row>
      <xdr:rowOff>11724</xdr:rowOff>
    </xdr:from>
    <xdr:to>
      <xdr:col>34</xdr:col>
      <xdr:colOff>113568</xdr:colOff>
      <xdr:row>45</xdr:row>
      <xdr:rowOff>52755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D3A685-898D-A395-788D-19192A6CF8A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27</xdr:col>
      <xdr:colOff>536330</xdr:colOff>
      <xdr:row>51</xdr:row>
      <xdr:rowOff>131885</xdr:rowOff>
    </xdr:from>
    <xdr:to>
      <xdr:col>33</xdr:col>
      <xdr:colOff>536330</xdr:colOff>
      <xdr:row>66</xdr:row>
      <xdr:rowOff>17585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62F7A8A1-3B7F-43C6-BB09-D94E016AA79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32C9465-C838-45F1-AD40-24871B098A30}" name="Tabla1" displayName="Tabla1" ref="A1:T37" totalsRowShown="0" headerRowDxfId="34" dataDxfId="32" headerRowBorderDxfId="33" tableBorderDxfId="31" totalsRowBorderDxfId="30">
  <autoFilter ref="A1:T37" xr:uid="{D32C9465-C838-45F1-AD40-24871B098A30}"/>
  <tableColumns count="20">
    <tableColumn id="1" xr3:uid="{41EACB02-DC52-4085-B3E1-DB9243227CCB}" name="ID" dataDxfId="29"/>
    <tableColumn id="2" xr3:uid="{3C5D78AE-EE95-4397-973B-177A7026EE79}" name="Sand" dataDxfId="28"/>
    <tableColumn id="3" xr3:uid="{3452C883-968B-4BF4-AF7F-F89C26B668A0}" name="CSL Model" dataDxfId="27"/>
    <tableColumn id="4" xr3:uid="{BC68125A-1FB0-40DB-BFBA-625405B2B14E}" name="G" dataDxfId="26"/>
    <tableColumn id="5" xr3:uid="{49283EE4-A51B-4FE1-B85C-14D27209E4ED}" name="l" dataDxfId="25"/>
    <tableColumn id="6" xr3:uid="{030A2B1D-157B-472E-A625-AD9E4A667AE6}" name="x" dataDxfId="24"/>
    <tableColumn id="7" xr3:uid="{E897A90F-B696-45B0-B6B9-297A9469A475}" name="Gs" dataDxfId="23"/>
    <tableColumn id="8" xr3:uid="{88CE21CB-C0DD-494A-B43B-D3D99ABD8E54}" name="FC (%)" dataDxfId="22"/>
    <tableColumn id="9" xr3:uid="{3AAEE76C-8170-48F0-AC76-84611FC8497F}" name="D50 (mm)" dataDxfId="21"/>
    <tableColumn id="10" xr3:uid="{19B99E7E-7BA8-43A0-9674-341506BE1F0E}" name="Cc" dataDxfId="20"/>
    <tableColumn id="11" xr3:uid="{ED505FCE-2348-469C-B06D-0934B7C4463C}" name="Cu" dataDxfId="19"/>
    <tableColumn id="12" xr3:uid="{5155365F-ABC1-44E2-9C91-18D5C370D4A0}" name="emax" dataDxfId="18"/>
    <tableColumn id="13" xr3:uid="{8C06652F-5523-4F1E-853B-A9D25BE0C83C}" name="emin" dataDxfId="17"/>
    <tableColumn id="14" xr3:uid="{81DF7457-A50D-4DAB-8739-0C5F1451531C}" name="Consolidation" dataDxfId="16"/>
    <tableColumn id="15" xr3:uid="{CAA93420-A490-4AB5-933C-F79F0EBAFA03}" name="Sample preparation method" dataDxfId="15"/>
    <tableColumn id="16" xr3:uid="{B5F42ACF-B470-4FF2-8501-37AEBD20C48A}" name="Loading frequency (Hz)" dataDxfId="14"/>
    <tableColumn id="20" xr3:uid="{E3F59AAC-B24D-4919-A219-B4F16AE0C4D9}" name="Liquefaction triggering criteria" dataDxfId="13"/>
    <tableColumn id="17" xr3:uid="{734F0122-C167-4D64-AC69-485D97A537ED}" name="Ref Short" dataDxfId="12"/>
    <tableColumn id="18" xr3:uid="{A8C18203-2B43-4E1F-9E2F-997470C8659A}" name="References" dataDxfId="11"/>
    <tableColumn id="19" xr3:uid="{6A990825-709F-4B07-A8C0-2A6B33D9BCC7}" name="Sample preparation Long" dataDxfId="10"/>
  </tableColumns>
  <tableStyleInfo name="TableStyleLight15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8CE7D53C-E6DC-48D3-A548-9C64E9462DE1}" name="Tabla35" displayName="Tabla35" ref="A1:D367" totalsRowShown="0" headerRowDxfId="62" headerRowBorderDxfId="61" tableBorderDxfId="60" totalsRowBorderDxfId="59">
  <autoFilter ref="A1:D367" xr:uid="{57F8C43D-C958-4170-9DD4-3F14B15830DA}"/>
  <tableColumns count="4">
    <tableColumn id="1" xr3:uid="{8E5F77D7-90A2-4CE8-B75A-E3EBB8BC0265}" name="Material" dataDxfId="58"/>
    <tableColumn id="2" xr3:uid="{BCFEEEF6-FD72-44EB-8F86-3867A89BD3C8}" name="Test" dataDxfId="57" totalsRowDxfId="56"/>
    <tableColumn id="3" xr3:uid="{18EB5862-F29F-4418-B8E4-EC10AD00D708}" name="p_cs (kPa)" dataDxfId="55" totalsRowDxfId="54"/>
    <tableColumn id="4" xr3:uid="{4A5B73B7-25D5-4B9D-BBA7-AF1361C4AE96}" name="e_cs" dataDxfId="53" totalsRowDxfId="52"/>
  </tableColumns>
  <tableStyleInfo name="TableStyleLight15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B308318A-6F38-49F1-B8A2-BA018A5F0021}" name="Tabla26" displayName="Tabla26" ref="A1:L568" totalsRowShown="0" headerRowDxfId="51" dataDxfId="49" headerRowBorderDxfId="50" tableBorderDxfId="48" totalsRowBorderDxfId="47">
  <autoFilter ref="A1:L568" xr:uid="{063167B3-8ACF-49FC-A83D-44627B48C971}"/>
  <tableColumns count="12">
    <tableColumn id="1" xr3:uid="{691418AD-A191-46A0-B72E-393B40DBE3B0}" name="ID" dataDxfId="46"/>
    <tableColumn id="2" xr3:uid="{88C6438D-A1AB-4B3A-B9F7-887AB4CF164A}" name="Test" dataDxfId="45"/>
    <tableColumn id="3" xr3:uid="{6FB16FB8-FBC4-47CC-87FB-24774E5EFC7B}" name="Material" dataDxfId="44"/>
    <tableColumn id="4" xr3:uid="{5E0243B3-71F7-475B-A8E8-4B9DAF92CF65}" name="s'3 (kPa)" dataDxfId="43"/>
    <tableColumn id="5" xr3:uid="{F32A306B-A909-4E11-8B7C-DCC5BEC58D0D}" name="CSR" dataDxfId="42"/>
    <tableColumn id="6" xr3:uid="{6E3FEB45-74F6-4BB6-81D2-AD172D17E6A3}" name="p' (kPa)" dataDxfId="41"/>
    <tableColumn id="7" xr3:uid="{05480DE1-2EBA-4686-B151-846EEBE3C047}" name="e0" dataDxfId="40"/>
    <tableColumn id="8" xr3:uid="{59BD5A56-C84C-4285-BFB9-630A48912EE4}" name="Nc" dataDxfId="39"/>
    <tableColumn id="9" xr3:uid="{F9451178-1726-4F6E-84BC-0AB91B84E243}" name="Failure" dataDxfId="38"/>
    <tableColumn id="10" xr3:uid="{C569FB48-1DC1-48EA-953A-41EAA6B4F021}" name="Group" dataDxfId="37"/>
    <tableColumn id="11" xr3:uid="{C1C15C40-DBAA-4FE1-9761-3B5D96DB4C91}" name="e0_prom" dataDxfId="36"/>
    <tableColumn id="12" xr3:uid="{404A0F06-C83B-4FD5-9E5E-18FC5E493896}" name="Description" dataDxfId="35"/>
  </tableColumns>
  <tableStyleInfo name="TableStyleLight1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1FBD292-97DA-4B3C-8990-578D7DE524CF}" name="Tabla2" displayName="Tabla2" ref="A1:F535" totalsRowShown="0" headerRowDxfId="9" headerRowBorderDxfId="8" tableBorderDxfId="7" totalsRowBorderDxfId="6">
  <autoFilter ref="A1:F535" xr:uid="{E1FBD292-97DA-4B3C-8990-578D7DE524CF}"/>
  <sortState xmlns:xlrd2="http://schemas.microsoft.com/office/spreadsheetml/2017/richdata2" ref="A2:F535">
    <sortCondition ref="B1:B535"/>
  </sortState>
  <tableColumns count="6">
    <tableColumn id="1" xr3:uid="{FCE94D64-670A-4DD0-85ED-E6738999913D}" name="ID" dataDxfId="5"/>
    <tableColumn id="2" xr3:uid="{33642E9E-A881-4FB6-B6D5-4F70DB9B5AFC}" name="Sand" dataDxfId="4">
      <calculatedColumnFormula>DB!C2</calculatedColumnFormula>
    </tableColumn>
    <tableColumn id="3" xr3:uid="{A9C4EEE8-7820-403E-ABAF-E76008097408}" name="ψ_m" dataDxfId="3">
      <calculatedColumnFormula>DB!BF2</calculatedColumnFormula>
    </tableColumn>
    <tableColumn id="4" xr3:uid="{D114C2EF-160C-434A-AE4D-7BEC7DEA0CBF}" name="ψ_s" dataDxfId="2">
      <calculatedColumnFormula>DB!BG2</calculatedColumnFormula>
    </tableColumn>
    <tableColumn id="5" xr3:uid="{EF7E08E9-6668-4B1F-8E45-4F0E95A01E8E}" name="CSR15_m" dataDxfId="1">
      <calculatedColumnFormula>DB!M2</calculatedColumnFormula>
    </tableColumn>
    <tableColumn id="6" xr3:uid="{6C8CF554-74B2-48CD-B178-8DF59EAD0F67}" name="CSR15_s" dataDxfId="0">
      <calculatedColumnFormula>DB!N2</calculatedColumnFormula>
    </tableColumn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387005-90DC-411C-B8F7-20B99C935FEF}">
  <sheetPr>
    <tabColor rgb="FF92D050"/>
  </sheetPr>
  <dimension ref="A1:T47"/>
  <sheetViews>
    <sheetView zoomScaleNormal="100" workbookViewId="0">
      <selection sqref="A1:T1"/>
    </sheetView>
  </sheetViews>
  <sheetFormatPr baseColWidth="10" defaultRowHeight="15" x14ac:dyDescent="0.25"/>
  <cols>
    <col min="14" max="14" width="13.28515625" customWidth="1"/>
    <col min="15" max="15" width="14.140625" customWidth="1"/>
    <col min="16" max="16" width="9.28515625" customWidth="1"/>
    <col min="17" max="17" width="16.7109375" customWidth="1"/>
    <col min="19" max="19" width="13.5703125" customWidth="1"/>
  </cols>
  <sheetData>
    <row r="1" spans="1:20" ht="39.75" thickBot="1" x14ac:dyDescent="0.3">
      <c r="A1" s="205" t="s">
        <v>86</v>
      </c>
      <c r="B1" s="206" t="s">
        <v>26</v>
      </c>
      <c r="C1" s="206" t="s">
        <v>577</v>
      </c>
      <c r="D1" s="207" t="s">
        <v>570</v>
      </c>
      <c r="E1" s="207" t="s">
        <v>571</v>
      </c>
      <c r="F1" s="207" t="s">
        <v>561</v>
      </c>
      <c r="G1" s="67" t="s">
        <v>188</v>
      </c>
      <c r="H1" s="206" t="s">
        <v>578</v>
      </c>
      <c r="I1" s="206" t="s">
        <v>613</v>
      </c>
      <c r="J1" s="206" t="s">
        <v>244</v>
      </c>
      <c r="K1" s="206" t="s">
        <v>245</v>
      </c>
      <c r="L1" s="206" t="s">
        <v>186</v>
      </c>
      <c r="M1" s="206" t="s">
        <v>187</v>
      </c>
      <c r="N1" s="206" t="s">
        <v>232</v>
      </c>
      <c r="O1" s="206" t="s">
        <v>610</v>
      </c>
      <c r="P1" s="206" t="s">
        <v>562</v>
      </c>
      <c r="Q1" s="206" t="s">
        <v>611</v>
      </c>
      <c r="R1" s="206" t="s">
        <v>576</v>
      </c>
      <c r="S1" s="206" t="s">
        <v>235</v>
      </c>
      <c r="T1" s="208" t="s">
        <v>601</v>
      </c>
    </row>
    <row r="2" spans="1:20" x14ac:dyDescent="0.25">
      <c r="A2" s="198">
        <v>1</v>
      </c>
      <c r="B2" s="199" t="s">
        <v>119</v>
      </c>
      <c r="C2" s="199" t="s">
        <v>112</v>
      </c>
      <c r="D2" s="200" t="str">
        <f>BANDING!C3</f>
        <v>N.R.</v>
      </c>
      <c r="E2" s="200" t="str">
        <f>BANDING!D3</f>
        <v>N.R.</v>
      </c>
      <c r="F2" s="200" t="str">
        <f>BANDING!E3</f>
        <v>N.R.</v>
      </c>
      <c r="G2" s="200">
        <f>BANDING!G3</f>
        <v>2.66</v>
      </c>
      <c r="H2" s="200">
        <f>BANDING!F3</f>
        <v>0.2</v>
      </c>
      <c r="I2" s="200">
        <f>BANDING!J3</f>
        <v>0.157</v>
      </c>
      <c r="J2" s="201">
        <f>BANDING!H3</f>
        <v>1.0403007654203325</v>
      </c>
      <c r="K2" s="201">
        <f>BANDING!I3</f>
        <v>1.7</v>
      </c>
      <c r="L2" s="200">
        <f>BANDING!K3</f>
        <v>0.82</v>
      </c>
      <c r="M2" s="200">
        <f>BANDING!L3</f>
        <v>0.52</v>
      </c>
      <c r="N2" s="202" t="str">
        <f>BANDING!M2</f>
        <v>Isotropic</v>
      </c>
      <c r="O2" s="119" t="s">
        <v>604</v>
      </c>
      <c r="P2" s="203" t="str">
        <f>BANDING!O2</f>
        <v>N.R.</v>
      </c>
      <c r="Q2" s="119" t="s">
        <v>196</v>
      </c>
      <c r="R2" s="199" t="s">
        <v>590</v>
      </c>
      <c r="S2" s="199" t="str">
        <f>BANDING!P2</f>
        <v>Castro, G. (1969). Liquefaction of sands. Ph. D. Thesis, Harvard University, Mass.</v>
      </c>
      <c r="T2" s="204" t="str">
        <f>BANDING!N2</f>
        <v>Wet Tamping</v>
      </c>
    </row>
    <row r="3" spans="1:20" x14ac:dyDescent="0.25">
      <c r="A3" s="185"/>
      <c r="B3" s="111"/>
      <c r="C3" s="111"/>
      <c r="D3" s="115"/>
      <c r="E3" s="115"/>
      <c r="F3" s="115"/>
      <c r="G3" s="115"/>
      <c r="H3" s="115"/>
      <c r="I3" s="115"/>
      <c r="J3" s="116"/>
      <c r="K3" s="116"/>
      <c r="L3" s="115"/>
      <c r="M3" s="115"/>
      <c r="N3" s="118"/>
      <c r="O3" s="113"/>
      <c r="P3" s="114"/>
      <c r="Q3" s="118"/>
      <c r="R3" s="111" t="s">
        <v>591</v>
      </c>
      <c r="S3" s="111" t="str">
        <f>BANDING!P3</f>
        <v>Castro, G., Enos, J. L., France, J. W., &amp; Poulos, S. J. (1982). Liquefaction induced by cyclic loading. NASA STI/Recon Technical Report N, 83, 13308.</v>
      </c>
      <c r="T3" s="186"/>
    </row>
    <row r="4" spans="1:20" x14ac:dyDescent="0.25">
      <c r="A4" s="185">
        <v>2</v>
      </c>
      <c r="B4" s="111" t="s">
        <v>554</v>
      </c>
      <c r="C4" s="111" t="s">
        <v>112</v>
      </c>
      <c r="D4" s="115">
        <f>BB!C4</f>
        <v>0.99</v>
      </c>
      <c r="E4" s="115">
        <f>BB!D4</f>
        <v>2.4799999999999999E-2</v>
      </c>
      <c r="F4" s="115" t="str">
        <f>BB!E4</f>
        <v>-</v>
      </c>
      <c r="G4" s="115">
        <f>BB!G4</f>
        <v>2.79</v>
      </c>
      <c r="H4" s="115">
        <f>BB!F4</f>
        <v>1</v>
      </c>
      <c r="I4" s="115">
        <f>BB!J4</f>
        <v>0.69</v>
      </c>
      <c r="J4" s="116">
        <f>BB!H4</f>
        <v>0.97</v>
      </c>
      <c r="K4" s="116">
        <f>BB!I4</f>
        <v>2.29</v>
      </c>
      <c r="L4" s="115">
        <f>BB!K4</f>
        <v>0.95599999999999996</v>
      </c>
      <c r="M4" s="115">
        <f>BB!L4</f>
        <v>0.71799999999999997</v>
      </c>
      <c r="N4" s="118" t="str">
        <f>BB!M4</f>
        <v>Isotropic</v>
      </c>
      <c r="O4" s="113" t="s">
        <v>603</v>
      </c>
      <c r="P4" s="114" t="str">
        <f>BB!O3</f>
        <v>0.1 - 0.25</v>
      </c>
      <c r="Q4" s="118" t="s">
        <v>607</v>
      </c>
      <c r="R4" s="111" t="s">
        <v>586</v>
      </c>
      <c r="S4" s="111" t="str">
        <f>BB!P4</f>
        <v>Kuncar, C. (2025). Hacia una estimación eficiente del estado crítico: Aplicación de descriptores morfológicos en arena Biobío [Memoria de título de Ingeniero Civil no publicada]. Universidad de Concepción, Facultad de Ingeniería, Concepción, Chile.</v>
      </c>
      <c r="T4" s="186" t="str">
        <f>BB!N3</f>
        <v>Dry Deposition</v>
      </c>
    </row>
    <row r="5" spans="1:20" x14ac:dyDescent="0.25">
      <c r="A5" s="185"/>
      <c r="B5" s="111"/>
      <c r="C5" s="111"/>
      <c r="D5" s="115"/>
      <c r="E5" s="115"/>
      <c r="F5" s="115"/>
      <c r="G5" s="115"/>
      <c r="H5" s="115"/>
      <c r="I5" s="115"/>
      <c r="J5" s="116"/>
      <c r="K5" s="116"/>
      <c r="L5" s="115"/>
      <c r="M5" s="115"/>
      <c r="N5" s="118"/>
      <c r="O5" s="118"/>
      <c r="P5" s="114"/>
      <c r="Q5" s="118"/>
      <c r="R5" s="111" t="s">
        <v>587</v>
      </c>
      <c r="S5" s="111" t="str">
        <f>BB!P3</f>
        <v>Saldaña, H. (2021). Calibración de modelo constitutivo PM4Sand en suelos de Concepción [Memoria de título de Ingeniero Civil no publicada]. Universidad de Concepción, Facultad de Ingeniería, Concepción, Chile.</v>
      </c>
      <c r="T5" s="186"/>
    </row>
    <row r="6" spans="1:20" x14ac:dyDescent="0.25">
      <c r="A6" s="185">
        <v>3</v>
      </c>
      <c r="B6" s="111" t="s">
        <v>555</v>
      </c>
      <c r="C6" s="111" t="s">
        <v>113</v>
      </c>
      <c r="D6" s="117">
        <f>'5 MARINE SANDS'!C3</f>
        <v>0.62209999999999999</v>
      </c>
      <c r="E6" s="115">
        <f>'5 MARINE SANDS'!D3</f>
        <v>1.9099999999999999E-2</v>
      </c>
      <c r="F6" s="115">
        <f>'5 MARINE SANDS'!E3</f>
        <v>0.75</v>
      </c>
      <c r="G6" s="115">
        <f>'5 MARINE SANDS'!G3</f>
        <v>2.64</v>
      </c>
      <c r="H6" s="115">
        <f>'5 MARINE SANDS'!F3</f>
        <v>0.4</v>
      </c>
      <c r="I6" s="115">
        <f>'5 MARINE SANDS'!J3</f>
        <v>1</v>
      </c>
      <c r="J6" s="116">
        <f>'5 MARINE SANDS'!H3</f>
        <v>0.92</v>
      </c>
      <c r="K6" s="116">
        <f>'5 MARINE SANDS'!I3</f>
        <v>4.33</v>
      </c>
      <c r="L6" s="117">
        <f>'5 MARINE SANDS'!K3</f>
        <v>0.67300380228136891</v>
      </c>
      <c r="M6" s="117">
        <f>'5 MARINE SANDS'!L3</f>
        <v>0.36787564766839398</v>
      </c>
      <c r="N6" s="118" t="str">
        <f>'5 MARINE SANDS'!M3</f>
        <v>Isotropic</v>
      </c>
      <c r="O6" s="118" t="s">
        <v>600</v>
      </c>
      <c r="P6" s="114">
        <f>'5 MARINE SANDS'!O3</f>
        <v>1</v>
      </c>
      <c r="Q6" s="113" t="s">
        <v>196</v>
      </c>
      <c r="R6" s="111" t="s">
        <v>584</v>
      </c>
      <c r="S6" s="111" t="str">
        <f>'5 MARINE SANDS'!P3</f>
        <v>Shen, C. K., Lee, K. M., &amp; Li, X. S. (1997). A Study of Hydraulic Fill Performance in Hong Kong: Phase 2. Government Printer.</v>
      </c>
      <c r="T6" s="186" t="str">
        <f>'5 MARINE SANDS'!N3</f>
        <v>Air Pluviation</v>
      </c>
    </row>
    <row r="7" spans="1:20" x14ac:dyDescent="0.25">
      <c r="A7" s="185">
        <v>4</v>
      </c>
      <c r="B7" s="111" t="s">
        <v>647</v>
      </c>
      <c r="C7" s="111" t="s">
        <v>112</v>
      </c>
      <c r="D7" s="115" t="str">
        <f>CHLEF!C3</f>
        <v>N.R.</v>
      </c>
      <c r="E7" s="115" t="str">
        <f>CHLEF!D3</f>
        <v>N.R.</v>
      </c>
      <c r="F7" s="115" t="str">
        <f>CHLEF!E3</f>
        <v>N.R.</v>
      </c>
      <c r="G7" s="116">
        <f>CHLEF!G3</f>
        <v>2.7145769622833842</v>
      </c>
      <c r="H7" s="115">
        <f>CHLEF!F3</f>
        <v>0.5</v>
      </c>
      <c r="I7" s="116">
        <f>CHLEF!J3</f>
        <v>0.61</v>
      </c>
      <c r="J7" s="116">
        <f>CHLEF!H3</f>
        <v>0.98</v>
      </c>
      <c r="K7" s="116">
        <f>CHLEF!I3</f>
        <v>3.38</v>
      </c>
      <c r="L7" s="117">
        <f>CHLEF!K3</f>
        <v>0.85399999999999998</v>
      </c>
      <c r="M7" s="117">
        <f>CHLEF!L3</f>
        <v>0.53500000000000003</v>
      </c>
      <c r="N7" s="118" t="str">
        <f>CHLEF!M3</f>
        <v>Isotropic</v>
      </c>
      <c r="O7" s="118" t="s">
        <v>752</v>
      </c>
      <c r="P7" s="114">
        <v>0.3</v>
      </c>
      <c r="Q7" s="113" t="s">
        <v>196</v>
      </c>
      <c r="R7" s="111" t="s">
        <v>753</v>
      </c>
      <c r="S7" s="187" t="s">
        <v>450</v>
      </c>
      <c r="T7" s="186" t="str">
        <f>CHLEF!N3</f>
        <v>Dry Pluviation</v>
      </c>
    </row>
    <row r="8" spans="1:20" x14ac:dyDescent="0.25">
      <c r="A8" s="185"/>
      <c r="B8" s="111"/>
      <c r="C8" s="111"/>
      <c r="D8" s="115"/>
      <c r="E8" s="115"/>
      <c r="F8" s="115"/>
      <c r="G8" s="116"/>
      <c r="H8" s="115"/>
      <c r="I8" s="116"/>
      <c r="J8" s="116"/>
      <c r="K8" s="116"/>
      <c r="L8" s="117"/>
      <c r="M8" s="117"/>
      <c r="N8" s="118"/>
      <c r="O8" s="118"/>
      <c r="P8" s="114"/>
      <c r="Q8" s="118"/>
      <c r="R8" s="111" t="s">
        <v>754</v>
      </c>
      <c r="S8" s="188" t="s">
        <v>449</v>
      </c>
      <c r="T8" s="186"/>
    </row>
    <row r="9" spans="1:20" x14ac:dyDescent="0.25">
      <c r="A9" s="185">
        <v>5</v>
      </c>
      <c r="B9" s="111" t="s">
        <v>466</v>
      </c>
      <c r="C9" s="111" t="s">
        <v>114</v>
      </c>
      <c r="D9" s="115">
        <f>FIROOZKOOH!C3</f>
        <v>0.92500000000000004</v>
      </c>
      <c r="E9" s="115">
        <f>FIROOZKOOH!D3</f>
        <v>5.8599999999999999E-2</v>
      </c>
      <c r="F9" s="115">
        <f>FIROOZKOOH!E3</f>
        <v>0.42299999999999999</v>
      </c>
      <c r="G9" s="115">
        <f>FIROOZKOOH!G2</f>
        <v>2.65</v>
      </c>
      <c r="H9" s="115">
        <f>FIROOZKOOH!F3</f>
        <v>0</v>
      </c>
      <c r="I9" s="115">
        <f>FIROOZKOOH!J2</f>
        <v>0.27</v>
      </c>
      <c r="J9" s="116">
        <f>FIROOZKOOH!H3</f>
        <v>0.91972582243713019</v>
      </c>
      <c r="K9" s="116">
        <f>FIROOZKOOH!I2</f>
        <v>1.87</v>
      </c>
      <c r="L9" s="115">
        <f>FIROOZKOOH!K2</f>
        <v>0.94299999999999995</v>
      </c>
      <c r="M9" s="115">
        <f>FIROOZKOOH!L2</f>
        <v>0.54800000000000004</v>
      </c>
      <c r="N9" s="118" t="str">
        <f>FIROOZKOOH!M2</f>
        <v>Isotropic</v>
      </c>
      <c r="O9" s="113" t="s">
        <v>606</v>
      </c>
      <c r="P9" s="114">
        <f>FIROOZKOOH!O2</f>
        <v>0.1</v>
      </c>
      <c r="Q9" s="189" t="s">
        <v>475</v>
      </c>
      <c r="R9" s="111" t="s">
        <v>598</v>
      </c>
      <c r="S9" s="111" t="str">
        <f>FIROOZKOOH!P2</f>
        <v>Askari, F., Dabiri, R., Shafiee, A., &amp; Jafari, M. K. (2011). Liquefaction resistance of sand-silt mixtures using laboratory based shear Wave velocity.</v>
      </c>
      <c r="T9" s="186" t="str">
        <f>FIROOZKOOH!N2</f>
        <v>Moist Tamping</v>
      </c>
    </row>
    <row r="10" spans="1:20" x14ac:dyDescent="0.25">
      <c r="A10" s="185"/>
      <c r="B10" s="111"/>
      <c r="C10" s="111"/>
      <c r="D10" s="115"/>
      <c r="E10" s="115"/>
      <c r="F10" s="115"/>
      <c r="G10" s="115"/>
      <c r="H10" s="115"/>
      <c r="I10" s="115"/>
      <c r="J10" s="116"/>
      <c r="K10" s="116"/>
      <c r="L10" s="115"/>
      <c r="M10" s="115"/>
      <c r="N10" s="118"/>
      <c r="O10" s="118"/>
      <c r="P10" s="114"/>
      <c r="Q10" s="118"/>
      <c r="R10" s="111" t="s">
        <v>599</v>
      </c>
      <c r="S10" s="111" t="str">
        <f>FIROOZKOOH!P3</f>
        <v>Farahmand, K., Lashkari, A., &amp; Ghalandarzadeh, A. (2016). Firoozkuh sand: introduction of a benchmark for geomechanical studies. Iranian Journal of Science and Technology, Transactions of Civil Engineering, 40(2), 133-148.</v>
      </c>
      <c r="T10" s="186"/>
    </row>
    <row r="11" spans="1:20" x14ac:dyDescent="0.25">
      <c r="A11" s="185">
        <v>6</v>
      </c>
      <c r="B11" s="111" t="s">
        <v>749</v>
      </c>
      <c r="C11" s="111" t="s">
        <v>395</v>
      </c>
      <c r="D11" s="115" t="str">
        <f>'FITZGERALD BRIDGE'!C2</f>
        <v>N.R.</v>
      </c>
      <c r="E11" s="115" t="str">
        <f>'FITZGERALD BRIDGE'!D2</f>
        <v>N.R.</v>
      </c>
      <c r="F11" s="115" t="str">
        <f>'FITZGERALD BRIDGE'!E2</f>
        <v>N.R.</v>
      </c>
      <c r="G11" s="115">
        <f>'FITZGERALD BRIDGE'!G2</f>
        <v>2.65</v>
      </c>
      <c r="H11" s="115">
        <f>'FITZGERALD BRIDGE'!F2</f>
        <v>1</v>
      </c>
      <c r="I11" s="116">
        <f>'FITZGERALD BRIDGE'!J2</f>
        <v>0.16800000000000001</v>
      </c>
      <c r="J11" s="116" t="str">
        <f>'FITZGERALD BRIDGE'!H2</f>
        <v>N.R.</v>
      </c>
      <c r="K11" s="116">
        <f>'FITZGERALD BRIDGE'!I2</f>
        <v>2</v>
      </c>
      <c r="L11" s="115">
        <f>'FITZGERALD BRIDGE'!K2</f>
        <v>0.90700000000000003</v>
      </c>
      <c r="M11" s="115">
        <f>'FITZGERALD BRIDGE'!L2</f>
        <v>0.628</v>
      </c>
      <c r="N11" s="118" t="str">
        <f>'FITZGERALD BRIDGE'!M2</f>
        <v>Isotropic</v>
      </c>
      <c r="O11" s="118" t="s">
        <v>606</v>
      </c>
      <c r="P11" s="114">
        <f>'FITZGERALD BRIDGE'!O2</f>
        <v>0.5</v>
      </c>
      <c r="Q11" s="113" t="s">
        <v>195</v>
      </c>
      <c r="R11" s="111" t="s">
        <v>755</v>
      </c>
      <c r="S11" s="111" t="str">
        <f>'FITZGERALD BRIDGE'!Q2</f>
        <v>Rees, S. (2010). Characterization of Undrained Behaviour of Christchurch Soils--Phase 2: Report Prepared for the New Zealand Earthquake Commission (EQC) (Doctoral dissertation, Department of Civil and Natural Resources Engineering, University of Canterbury).</v>
      </c>
      <c r="T11" s="186" t="str">
        <f>'FITZGERALD BRIDGE'!N2</f>
        <v>Moist Tamping</v>
      </c>
    </row>
    <row r="12" spans="1:20" x14ac:dyDescent="0.25">
      <c r="A12" s="185"/>
      <c r="B12" s="111"/>
      <c r="C12" s="111"/>
      <c r="D12" s="115" t="str">
        <f>'FITZGERALD BRIDGE'!C3</f>
        <v>N.R.</v>
      </c>
      <c r="E12" s="115" t="str">
        <f>'FITZGERALD BRIDGE'!D3</f>
        <v>N.R.</v>
      </c>
      <c r="F12" s="115" t="str">
        <f>'FITZGERALD BRIDGE'!E3</f>
        <v>N.R.</v>
      </c>
      <c r="G12" s="115" t="str">
        <f>'FITZGERALD BRIDGE'!G3</f>
        <v>N.R.</v>
      </c>
      <c r="H12" s="115">
        <f>'FITZGERALD BRIDGE'!F3</f>
        <v>10</v>
      </c>
      <c r="I12" s="116" t="str">
        <f>'FITZGERALD BRIDGE'!J3</f>
        <v>N.R.</v>
      </c>
      <c r="J12" s="116" t="str">
        <f>'FITZGERALD BRIDGE'!H3</f>
        <v>N.R.</v>
      </c>
      <c r="K12" s="116">
        <f>'FITZGERALD BRIDGE'!I3</f>
        <v>2.4</v>
      </c>
      <c r="L12" s="115">
        <f>'FITZGERALD BRIDGE'!K3</f>
        <v>0.94499999999999995</v>
      </c>
      <c r="M12" s="115">
        <f>'FITZGERALD BRIDGE'!L3</f>
        <v>0.59699999999999998</v>
      </c>
      <c r="N12" s="118" t="str">
        <f>'FITZGERALD BRIDGE'!M3</f>
        <v>Isotropic</v>
      </c>
      <c r="O12" s="118" t="s">
        <v>606</v>
      </c>
      <c r="P12" s="114">
        <f>'FITZGERALD BRIDGE'!O3</f>
        <v>0.5</v>
      </c>
      <c r="Q12" s="113" t="s">
        <v>195</v>
      </c>
      <c r="R12" s="111"/>
      <c r="S12" s="111"/>
      <c r="T12" s="186"/>
    </row>
    <row r="13" spans="1:20" x14ac:dyDescent="0.25">
      <c r="A13" s="185"/>
      <c r="B13" s="111"/>
      <c r="C13" s="111"/>
      <c r="D13" s="115" t="str">
        <f>'FITZGERALD BRIDGE'!C4</f>
        <v>N.R.</v>
      </c>
      <c r="E13" s="115" t="str">
        <f>'FITZGERALD BRIDGE'!D4</f>
        <v>N.R.</v>
      </c>
      <c r="F13" s="115" t="str">
        <f>'FITZGERALD BRIDGE'!E4</f>
        <v>N.R.</v>
      </c>
      <c r="G13" s="115" t="str">
        <f>'FITZGERALD BRIDGE'!G4</f>
        <v>N.R.</v>
      </c>
      <c r="H13" s="115">
        <f>'FITZGERALD BRIDGE'!F4</f>
        <v>20</v>
      </c>
      <c r="I13" s="116" t="str">
        <f>'FITZGERALD BRIDGE'!J4</f>
        <v>N.R.</v>
      </c>
      <c r="J13" s="116" t="str">
        <f>'FITZGERALD BRIDGE'!H4</f>
        <v>N.R.</v>
      </c>
      <c r="K13" s="116">
        <f>'FITZGERALD BRIDGE'!I4</f>
        <v>11</v>
      </c>
      <c r="L13" s="115">
        <f>'FITZGERALD BRIDGE'!K4</f>
        <v>0.89500000000000002</v>
      </c>
      <c r="M13" s="115">
        <f>'FITZGERALD BRIDGE'!L4</f>
        <v>0.51100000000000001</v>
      </c>
      <c r="N13" s="118" t="str">
        <f>'FITZGERALD BRIDGE'!M4</f>
        <v>Isotropic</v>
      </c>
      <c r="O13" s="118" t="s">
        <v>606</v>
      </c>
      <c r="P13" s="114">
        <f>'FITZGERALD BRIDGE'!O4</f>
        <v>0.5</v>
      </c>
      <c r="Q13" s="113" t="s">
        <v>195</v>
      </c>
      <c r="R13" s="111"/>
      <c r="S13" s="111"/>
      <c r="T13" s="186"/>
    </row>
    <row r="14" spans="1:20" x14ac:dyDescent="0.25">
      <c r="A14" s="185"/>
      <c r="B14" s="111"/>
      <c r="C14" s="111"/>
      <c r="D14" s="115" t="str">
        <f>'FITZGERALD BRIDGE'!C5</f>
        <v>N.R.</v>
      </c>
      <c r="E14" s="115" t="str">
        <f>'FITZGERALD BRIDGE'!D5</f>
        <v>N.R.</v>
      </c>
      <c r="F14" s="115" t="str">
        <f>'FITZGERALD BRIDGE'!E5</f>
        <v>N.R.</v>
      </c>
      <c r="G14" s="115" t="str">
        <f>'FITZGERALD BRIDGE'!G5</f>
        <v>N.R.</v>
      </c>
      <c r="H14" s="115">
        <f>'FITZGERALD BRIDGE'!F5</f>
        <v>30</v>
      </c>
      <c r="I14" s="116" t="str">
        <f>'FITZGERALD BRIDGE'!J5</f>
        <v>N.R.</v>
      </c>
      <c r="J14" s="116" t="str">
        <f>'FITZGERALD BRIDGE'!H5</f>
        <v>N.R.</v>
      </c>
      <c r="K14" s="116">
        <f>'FITZGERALD BRIDGE'!I5</f>
        <v>12.2</v>
      </c>
      <c r="L14" s="115">
        <f>'FITZGERALD BRIDGE'!K5</f>
        <v>0.86</v>
      </c>
      <c r="M14" s="115">
        <f>'FITZGERALD BRIDGE'!L5</f>
        <v>0.52700000000000002</v>
      </c>
      <c r="N14" s="118" t="str">
        <f>'FITZGERALD BRIDGE'!M5</f>
        <v>Isotropic</v>
      </c>
      <c r="O14" s="118" t="s">
        <v>606</v>
      </c>
      <c r="P14" s="114">
        <f>'FITZGERALD BRIDGE'!O5</f>
        <v>0.5</v>
      </c>
      <c r="Q14" s="113" t="s">
        <v>195</v>
      </c>
      <c r="R14" s="111"/>
      <c r="S14" s="111"/>
      <c r="T14" s="186"/>
    </row>
    <row r="15" spans="1:20" x14ac:dyDescent="0.25">
      <c r="A15" s="185">
        <v>7</v>
      </c>
      <c r="B15" s="111" t="s">
        <v>750</v>
      </c>
      <c r="C15" s="111" t="s">
        <v>395</v>
      </c>
      <c r="D15" s="115">
        <f>FRS!C3</f>
        <v>1.22</v>
      </c>
      <c r="E15" s="115">
        <f>FRS!D3</f>
        <v>0.13800000000000001</v>
      </c>
      <c r="F15" s="115" t="str">
        <f>FRS!E3</f>
        <v>-</v>
      </c>
      <c r="G15" s="115">
        <f>FRS!G2</f>
        <v>2.72</v>
      </c>
      <c r="H15" s="115">
        <f>FRS!F3</f>
        <v>0</v>
      </c>
      <c r="I15" s="115">
        <f>FRS!J2</f>
        <v>0.3</v>
      </c>
      <c r="J15" s="116">
        <f>FRS!H2</f>
        <v>1.2186530812367116</v>
      </c>
      <c r="K15" s="116">
        <f>FRS!I2</f>
        <v>1.5975193039430453</v>
      </c>
      <c r="L15" s="115">
        <f>FRS!K2</f>
        <v>1</v>
      </c>
      <c r="M15" s="115">
        <f>FRS!L2</f>
        <v>0.68</v>
      </c>
      <c r="N15" s="118" t="str">
        <f>FRS!M2</f>
        <v>Isotropic</v>
      </c>
      <c r="O15" s="118" t="s">
        <v>602</v>
      </c>
      <c r="P15" s="114">
        <f>FRS!O2</f>
        <v>0.1</v>
      </c>
      <c r="Q15" s="113" t="s">
        <v>195</v>
      </c>
      <c r="R15" s="111" t="s">
        <v>581</v>
      </c>
      <c r="S15" s="111" t="str">
        <f>FRS!P2</f>
        <v>Thomas, J. (1992). Static, cyclic and post liquefaction undrained behaviour of Fraser River sand (Doctoral dissertation, University of British Columbia).</v>
      </c>
      <c r="T15" s="186" t="str">
        <f>FRS!N2</f>
        <v>Water Pluviation</v>
      </c>
    </row>
    <row r="16" spans="1:20" x14ac:dyDescent="0.25">
      <c r="A16" s="185"/>
      <c r="B16" s="111"/>
      <c r="C16" s="111"/>
      <c r="D16" s="115"/>
      <c r="E16" s="115"/>
      <c r="F16" s="115"/>
      <c r="G16" s="115"/>
      <c r="H16" s="115"/>
      <c r="I16" s="115"/>
      <c r="J16" s="116"/>
      <c r="K16" s="116"/>
      <c r="L16" s="115"/>
      <c r="M16" s="115"/>
      <c r="N16" s="118"/>
      <c r="O16" s="118"/>
      <c r="P16" s="114"/>
      <c r="Q16" s="118"/>
      <c r="R16" s="111" t="s">
        <v>582</v>
      </c>
      <c r="S16" s="111" t="str">
        <f>FRS!P3</f>
        <v>Ghafghazi, M., Shuttle, D. A., &amp; DeJong, J. T. (2014). Particle breakage and the critical state of sand. Soils and Foundations, 54(3), 451-461.</v>
      </c>
      <c r="T16" s="186"/>
    </row>
    <row r="17" spans="1:20" x14ac:dyDescent="0.25">
      <c r="A17" s="185">
        <v>8</v>
      </c>
      <c r="B17" s="111" t="s">
        <v>559</v>
      </c>
      <c r="C17" s="111" t="s">
        <v>112</v>
      </c>
      <c r="D17" s="115" t="str">
        <f>'JCA SAND'!C2</f>
        <v>N.R.</v>
      </c>
      <c r="E17" s="115" t="str">
        <f>'JCA SAND'!D2</f>
        <v>N.R.</v>
      </c>
      <c r="F17" s="115" t="str">
        <f>'JCA SAND'!E2</f>
        <v>N.R.</v>
      </c>
      <c r="G17" s="116">
        <f>'JCA SAND'!G2</f>
        <v>2.6440000000000001</v>
      </c>
      <c r="H17" s="115">
        <f>'JCA SAND'!F2</f>
        <v>0</v>
      </c>
      <c r="I17" s="115">
        <f>'JCA SAND'!J2</f>
        <v>0.77</v>
      </c>
      <c r="J17" s="116">
        <f>'JCA SAND'!H2</f>
        <v>1.3939172512820346</v>
      </c>
      <c r="K17" s="116">
        <f>'JCA SAND'!I2</f>
        <v>6.2130301556437741</v>
      </c>
      <c r="L17" s="115">
        <f>'JCA SAND'!K2</f>
        <v>0.72899999999999998</v>
      </c>
      <c r="M17" s="115">
        <f>'JCA SAND'!L2</f>
        <v>0.46300000000000002</v>
      </c>
      <c r="N17" s="118" t="str">
        <f>'JCA SAND'!M2</f>
        <v>Isotropic</v>
      </c>
      <c r="O17" s="118" t="s">
        <v>600</v>
      </c>
      <c r="P17" s="114">
        <f>'JCA SAND'!O2</f>
        <v>0.1</v>
      </c>
      <c r="Q17" s="113" t="s">
        <v>195</v>
      </c>
      <c r="R17" s="111" t="s">
        <v>634</v>
      </c>
      <c r="S17" s="111" t="str">
        <f>'JCA SAND'!P2</f>
        <v>Yoshimine, M., &amp; Koike, R. (2005). Liquefaction of clean sand with stratified structure due to segregation of particle size. Soils and foundations, 45(4), 89-98.</v>
      </c>
      <c r="T17" s="186" t="str">
        <f>'JCA SAND'!N2</f>
        <v>Air Pluviation</v>
      </c>
    </row>
    <row r="18" spans="1:20" x14ac:dyDescent="0.25">
      <c r="A18" s="185">
        <v>9</v>
      </c>
      <c r="B18" s="111" t="s">
        <v>197</v>
      </c>
      <c r="C18" s="111" t="s">
        <v>114</v>
      </c>
      <c r="D18" s="115" t="str">
        <f>MONTERREY!C3</f>
        <v>N.R.</v>
      </c>
      <c r="E18" s="115" t="str">
        <f>MONTERREY!D3</f>
        <v>N.R.</v>
      </c>
      <c r="F18" s="115" t="str">
        <f>MONTERREY!E3</f>
        <v>N.R.</v>
      </c>
      <c r="G18" s="115">
        <f>MONTERREY!G2</f>
        <v>2.65</v>
      </c>
      <c r="H18" s="115">
        <f>MONTERREY!F2</f>
        <v>0</v>
      </c>
      <c r="I18" s="115">
        <f>MONTERREY!J2</f>
        <v>0.43</v>
      </c>
      <c r="J18" s="116">
        <f>MONTERREY!H2</f>
        <v>1.022177419354839</v>
      </c>
      <c r="K18" s="116">
        <f>MONTERREY!I2</f>
        <v>1.5483870967741935</v>
      </c>
      <c r="L18" s="115">
        <f>MONTERREY!K2</f>
        <v>0.82099999999999995</v>
      </c>
      <c r="M18" s="115">
        <f>MONTERREY!L2</f>
        <v>0.63100000000000001</v>
      </c>
      <c r="N18" s="118" t="str">
        <f>MONTERREY!M3</f>
        <v>Isotropic</v>
      </c>
      <c r="O18" s="118" t="s">
        <v>606</v>
      </c>
      <c r="P18" s="114">
        <f>MONTERREY!O2</f>
        <v>1</v>
      </c>
      <c r="Q18" s="118" t="s">
        <v>607</v>
      </c>
      <c r="R18" s="111" t="s">
        <v>594</v>
      </c>
      <c r="S18" s="111" t="str">
        <f>MONTERREY!P2</f>
        <v>Polito, C. P. (1999). The effects of non-plastic and plastic fines on the liquefaction of sandy soils. Virginia Polytechnic Institute and State University.</v>
      </c>
      <c r="T18" s="186" t="str">
        <f>MONTERREY!N2</f>
        <v>Moist Tamping</v>
      </c>
    </row>
    <row r="19" spans="1:20" x14ac:dyDescent="0.25">
      <c r="A19" s="185"/>
      <c r="B19" s="111"/>
      <c r="C19" s="111"/>
      <c r="D19" s="115"/>
      <c r="E19" s="115"/>
      <c r="F19" s="115"/>
      <c r="G19" s="115"/>
      <c r="H19" s="115"/>
      <c r="I19" s="115"/>
      <c r="J19" s="116"/>
      <c r="K19" s="116"/>
      <c r="L19" s="115"/>
      <c r="M19" s="115"/>
      <c r="N19" s="118"/>
      <c r="O19" s="118"/>
      <c r="P19" s="114"/>
      <c r="Q19" s="118"/>
      <c r="R19" s="111" t="s">
        <v>595</v>
      </c>
      <c r="S19" s="111" t="str">
        <f>MONTERREY!P3</f>
        <v>Riemer, M. F., &amp; Seed, R. B. (1997). Factors affecting apparent position of steady-state line. Journal of geotechnical and geoenvironmental engineering, 123(3), 281-288.</v>
      </c>
      <c r="T19" s="186"/>
    </row>
    <row r="20" spans="1:20" x14ac:dyDescent="0.25">
      <c r="A20" s="185">
        <v>10</v>
      </c>
      <c r="B20" s="111" t="s">
        <v>115</v>
      </c>
      <c r="C20" s="111" t="s">
        <v>114</v>
      </c>
      <c r="D20" s="115">
        <f>OTTAWA!C2</f>
        <v>0.78</v>
      </c>
      <c r="E20" s="115">
        <f>OTTAWA!D2</f>
        <v>8.1000000000000003E-2</v>
      </c>
      <c r="F20" s="115">
        <f>OTTAWA!E2</f>
        <v>0.20399999999999999</v>
      </c>
      <c r="G20" s="115">
        <f>OTTAWA!G2</f>
        <v>2.65</v>
      </c>
      <c r="H20" s="115">
        <f>OTTAWA!F2</f>
        <v>0</v>
      </c>
      <c r="I20" s="115">
        <f>OTTAWA!J2</f>
        <v>0.38</v>
      </c>
      <c r="J20" s="116">
        <f>OTTAWA!H2</f>
        <v>1.0229830104002375</v>
      </c>
      <c r="K20" s="116">
        <f>OTTAWA!I2</f>
        <v>1.43</v>
      </c>
      <c r="L20" s="115">
        <f>OTTAWA!K2</f>
        <v>0.78</v>
      </c>
      <c r="M20" s="115">
        <f>OTTAWA!L2</f>
        <v>0.48</v>
      </c>
      <c r="N20" s="118" t="str">
        <f>OTTAWA!M2</f>
        <v>Isotropic</v>
      </c>
      <c r="O20" s="118" t="s">
        <v>605</v>
      </c>
      <c r="P20" s="114">
        <f>OTTAWA!O2</f>
        <v>1</v>
      </c>
      <c r="Q20" s="113" t="s">
        <v>195</v>
      </c>
      <c r="R20" s="111" t="s">
        <v>592</v>
      </c>
      <c r="S20" s="111" t="str">
        <f>OTTAWA!P2</f>
        <v>Murthy, T. G., Loukidis, D., Carraro, J. A. H., Prezzi, M., &amp; Salgado, R. (2007). Undrained monotonic response of clean and silty sands. Géotechnique, 57(3), 273-288.</v>
      </c>
      <c r="T20" s="186" t="str">
        <f>OTTAWA!N2</f>
        <v>Slurry Deposition</v>
      </c>
    </row>
    <row r="21" spans="1:20" x14ac:dyDescent="0.25">
      <c r="A21" s="185"/>
      <c r="B21" s="111"/>
      <c r="C21" s="111" t="s">
        <v>114</v>
      </c>
      <c r="D21" s="115">
        <f>OTTAWA!C3</f>
        <v>0.7</v>
      </c>
      <c r="E21" s="115">
        <f>OTTAWA!D3</f>
        <v>0.03</v>
      </c>
      <c r="F21" s="115">
        <f>OTTAWA!E3</f>
        <v>0.374</v>
      </c>
      <c r="G21" s="115" t="str">
        <f>OTTAWA!G3</f>
        <v>N.R.</v>
      </c>
      <c r="H21" s="115">
        <f>OTTAWA!F3</f>
        <v>5</v>
      </c>
      <c r="I21" s="115" t="str">
        <f>OTTAWA!J3</f>
        <v>N.R.</v>
      </c>
      <c r="J21" s="116" t="str">
        <f>OTTAWA!H3</f>
        <v>N.R.</v>
      </c>
      <c r="K21" s="116" t="str">
        <f>OTTAWA!I3</f>
        <v>N.R.</v>
      </c>
      <c r="L21" s="115">
        <f>OTTAWA!K3</f>
        <v>0.7</v>
      </c>
      <c r="M21" s="115">
        <f>OTTAWA!L3</f>
        <v>0.42</v>
      </c>
      <c r="N21" s="118" t="str">
        <f>OTTAWA!M3</f>
        <v>Isotropic</v>
      </c>
      <c r="O21" s="118" t="s">
        <v>605</v>
      </c>
      <c r="P21" s="114">
        <f>OTTAWA!O2</f>
        <v>1</v>
      </c>
      <c r="Q21" s="118" t="s">
        <v>195</v>
      </c>
      <c r="R21" s="111" t="s">
        <v>593</v>
      </c>
      <c r="S21" s="111" t="str">
        <f>OTTAWA!P3</f>
        <v>Carraro, J. A. H., Bandini, P., &amp; Salgado, R. (2003). Liquefaction resistance of clean and nonplastic silty sands based on cone penetration resistance. Journal of geotechnical and geoenvironmental engineering, 129(11), 965-976.</v>
      </c>
      <c r="T21" s="186"/>
    </row>
    <row r="22" spans="1:20" x14ac:dyDescent="0.25">
      <c r="A22" s="185"/>
      <c r="B22" s="111"/>
      <c r="C22" s="111" t="s">
        <v>114</v>
      </c>
      <c r="D22" s="115">
        <f>OTTAWA!C4</f>
        <v>0.65</v>
      </c>
      <c r="E22" s="115">
        <f>OTTAWA!D4</f>
        <v>4.8000000000000001E-2</v>
      </c>
      <c r="F22" s="115">
        <f>OTTAWA!E4</f>
        <v>0.28299999999999997</v>
      </c>
      <c r="G22" s="115" t="str">
        <f>OTTAWA!G4</f>
        <v>N.R.</v>
      </c>
      <c r="H22" s="115">
        <f>OTTAWA!F4</f>
        <v>10</v>
      </c>
      <c r="I22" s="115" t="str">
        <f>OTTAWA!J4</f>
        <v>N.R.</v>
      </c>
      <c r="J22" s="116" t="str">
        <f>OTTAWA!H4</f>
        <v>N.R.</v>
      </c>
      <c r="K22" s="116" t="str">
        <f>OTTAWA!I4</f>
        <v>N.R.</v>
      </c>
      <c r="L22" s="115">
        <f>OTTAWA!K4</f>
        <v>0.65</v>
      </c>
      <c r="M22" s="115">
        <f>OTTAWA!L4</f>
        <v>0.36</v>
      </c>
      <c r="N22" s="118" t="str">
        <f>OTTAWA!M4</f>
        <v>Isotropic</v>
      </c>
      <c r="O22" s="118" t="s">
        <v>605</v>
      </c>
      <c r="P22" s="114">
        <f>OTTAWA!O2</f>
        <v>1</v>
      </c>
      <c r="Q22" s="118" t="s">
        <v>195</v>
      </c>
      <c r="R22" s="111"/>
      <c r="S22" s="111"/>
      <c r="T22" s="186"/>
    </row>
    <row r="23" spans="1:20" x14ac:dyDescent="0.25">
      <c r="A23" s="185"/>
      <c r="B23" s="111"/>
      <c r="C23" s="111" t="s">
        <v>114</v>
      </c>
      <c r="D23" s="115">
        <f>OTTAWA!C5</f>
        <v>0.59799999999999998</v>
      </c>
      <c r="E23" s="115">
        <f>OTTAWA!D5</f>
        <v>3.6999999999999998E-2</v>
      </c>
      <c r="F23" s="115">
        <f>OTTAWA!E5</f>
        <v>0.45300000000000001</v>
      </c>
      <c r="G23" s="115" t="str">
        <f>OTTAWA!G5</f>
        <v>N.R.</v>
      </c>
      <c r="H23" s="115">
        <f>OTTAWA!F5</f>
        <v>15</v>
      </c>
      <c r="I23" s="115" t="str">
        <f>OTTAWA!J5</f>
        <v>N.R.</v>
      </c>
      <c r="J23" s="116" t="str">
        <f>OTTAWA!H5</f>
        <v>N.R.</v>
      </c>
      <c r="K23" s="116" t="str">
        <f>OTTAWA!I5</f>
        <v>N.R.</v>
      </c>
      <c r="L23" s="115">
        <f>OTTAWA!K5</f>
        <v>0.63</v>
      </c>
      <c r="M23" s="115">
        <f>OTTAWA!L5</f>
        <v>0.32</v>
      </c>
      <c r="N23" s="118" t="str">
        <f>OTTAWA!M5</f>
        <v>Isotropic</v>
      </c>
      <c r="O23" s="118" t="s">
        <v>605</v>
      </c>
      <c r="P23" s="114">
        <f>OTTAWA!O2</f>
        <v>1</v>
      </c>
      <c r="Q23" s="118" t="s">
        <v>195</v>
      </c>
      <c r="R23" s="111"/>
      <c r="S23" s="111"/>
      <c r="T23" s="186"/>
    </row>
    <row r="24" spans="1:20" x14ac:dyDescent="0.25">
      <c r="A24" s="185">
        <v>11</v>
      </c>
      <c r="B24" s="111" t="s">
        <v>424</v>
      </c>
      <c r="C24" s="111" t="s">
        <v>395</v>
      </c>
      <c r="D24" s="115">
        <f>'REID BEDFORD'!C3</f>
        <v>1.014</v>
      </c>
      <c r="E24" s="115">
        <f>'REID BEDFORD'!D3</f>
        <v>6.5000000000000002E-2</v>
      </c>
      <c r="F24" s="115" t="str">
        <f>'REID BEDFORD'!E3</f>
        <v>-</v>
      </c>
      <c r="G24" s="115">
        <f>'REID BEDFORD'!G2</f>
        <v>2.65</v>
      </c>
      <c r="H24" s="115">
        <f>'REID BEDFORD'!F2</f>
        <v>2</v>
      </c>
      <c r="I24" s="115">
        <f>'REID BEDFORD'!J2</f>
        <v>0.23</v>
      </c>
      <c r="J24" s="116">
        <f>'REID BEDFORD'!H2</f>
        <v>1.213531678982966</v>
      </c>
      <c r="K24" s="116">
        <f>'REID BEDFORD'!I2</f>
        <v>1.8</v>
      </c>
      <c r="L24" s="116">
        <f>'REID BEDFORD'!K2</f>
        <v>0.86426155580608777</v>
      </c>
      <c r="M24" s="116">
        <f>'REID BEDFORD'!L2</f>
        <v>0.54397759103641441</v>
      </c>
      <c r="N24" s="118" t="str">
        <f>'REID BEDFORD'!M2</f>
        <v>Isotropic</v>
      </c>
      <c r="O24" s="118" t="s">
        <v>606</v>
      </c>
      <c r="P24" s="114">
        <f>'REID BEDFORD'!O2</f>
        <v>1</v>
      </c>
      <c r="Q24" s="113" t="s">
        <v>196</v>
      </c>
      <c r="R24" s="111" t="s">
        <v>596</v>
      </c>
      <c r="S24" s="111" t="str">
        <f>'REID BEDFORD'!P2</f>
        <v>Townsend, F. C., &amp; Mulilis, J. P. (1979). Liquefaction Potential of Dams and Foundations. Report 6, Research Report S‐76‐2, US Army Waterways Experiment Station, Vicksburg, Miss.</v>
      </c>
      <c r="T24" s="186" t="str">
        <f>'REID BEDFORD'!N2</f>
        <v>Moist Tamping</v>
      </c>
    </row>
    <row r="25" spans="1:20" x14ac:dyDescent="0.25">
      <c r="A25" s="185"/>
      <c r="B25" s="111"/>
      <c r="C25" s="111"/>
      <c r="D25" s="115"/>
      <c r="E25" s="115"/>
      <c r="F25" s="115"/>
      <c r="G25" s="115"/>
      <c r="H25" s="115"/>
      <c r="I25" s="115"/>
      <c r="J25" s="116"/>
      <c r="K25" s="116"/>
      <c r="L25" s="115"/>
      <c r="M25" s="115"/>
      <c r="N25" s="118"/>
      <c r="O25" s="118"/>
      <c r="P25" s="114"/>
      <c r="Q25" s="113" t="s">
        <v>195</v>
      </c>
      <c r="R25" s="111" t="s">
        <v>597</v>
      </c>
      <c r="S25" s="111" t="str">
        <f>'REID BEDFORD'!P3</f>
        <v>Jefferies, M., &amp; Been, K. (2015). Soil liquefaction: a critical state approach. CRC press.</v>
      </c>
      <c r="T25" s="186"/>
    </row>
    <row r="26" spans="1:20" x14ac:dyDescent="0.25">
      <c r="A26" s="185">
        <v>12</v>
      </c>
      <c r="B26" s="111" t="s">
        <v>120</v>
      </c>
      <c r="C26" s="111" t="s">
        <v>114</v>
      </c>
      <c r="D26" s="111" t="str">
        <f>SACRAMENTO!C3</f>
        <v>N.R.</v>
      </c>
      <c r="E26" s="111" t="str">
        <f>SACRAMENTO!D3</f>
        <v>N.R.</v>
      </c>
      <c r="F26" s="111" t="str">
        <f>SACRAMENTO!E3</f>
        <v>N.R.</v>
      </c>
      <c r="G26" s="111">
        <f>SACRAMENTO!G3</f>
        <v>2.68</v>
      </c>
      <c r="H26" s="111">
        <f>SACRAMENTO!F3</f>
        <v>0</v>
      </c>
      <c r="I26" s="166">
        <f>SACRAMENTO!J3</f>
        <v>0.22</v>
      </c>
      <c r="J26" s="166">
        <f>SACRAMENTO!H3</f>
        <v>1.0727255818560497</v>
      </c>
      <c r="K26" s="166">
        <f>SACRAMENTO!I3</f>
        <v>1.7950311106605199</v>
      </c>
      <c r="L26" s="111">
        <f>SACRAMENTO!K3</f>
        <v>0.87</v>
      </c>
      <c r="M26" s="111">
        <f>SACRAMENTO!L3</f>
        <v>0.53</v>
      </c>
      <c r="N26" s="118" t="str">
        <f>SACRAMENTO!M3</f>
        <v>Isotropic</v>
      </c>
      <c r="O26" s="167" t="str">
        <f>SACRAMENTO!N2</f>
        <v>-</v>
      </c>
      <c r="P26" s="111">
        <f>SACRAMENTO!O2</f>
        <v>1</v>
      </c>
      <c r="Q26" s="118" t="s">
        <v>756</v>
      </c>
      <c r="R26" s="111" t="s">
        <v>757</v>
      </c>
      <c r="S26" s="111" t="str">
        <f>SACRAMENTO!Q2</f>
        <v>Seed, H. B., &amp; Lee, K. L. (1965). Studies of the liquefaction of sands under cyclic loading conditions. Soil Mechanics and Bituminous Materials Laboratory, University of California.</v>
      </c>
      <c r="T26" s="186" t="s">
        <v>149</v>
      </c>
    </row>
    <row r="27" spans="1:20" x14ac:dyDescent="0.25">
      <c r="A27" s="185"/>
      <c r="B27" s="111"/>
      <c r="C27" s="111"/>
      <c r="D27" s="111"/>
      <c r="E27" s="111"/>
      <c r="F27" s="111"/>
      <c r="G27" s="115"/>
      <c r="H27" s="115"/>
      <c r="I27" s="116"/>
      <c r="J27" s="116"/>
      <c r="K27" s="116"/>
      <c r="L27" s="111"/>
      <c r="M27" s="111"/>
      <c r="N27" s="118"/>
      <c r="O27" s="111"/>
      <c r="P27" s="114"/>
      <c r="Q27" s="118"/>
      <c r="R27" s="111" t="s">
        <v>758</v>
      </c>
      <c r="S27" s="111" t="str">
        <f>SACRAMENTO!Q3</f>
        <v>Riemer, M. F., Seed, R. B., Nicholson, P. G., &amp; Jong, H. L. (1990). Steady state testing of loose sands: limiting minimum density. Journal of Geotechnical engineering, 116(2), 332-337.</v>
      </c>
      <c r="T27" s="186"/>
    </row>
    <row r="28" spans="1:20" x14ac:dyDescent="0.25">
      <c r="A28" s="185">
        <v>13</v>
      </c>
      <c r="B28" s="111" t="s">
        <v>674</v>
      </c>
      <c r="C28" s="111" t="s">
        <v>114</v>
      </c>
      <c r="D28" s="111">
        <f>'SAN CARLO SAND'!C3</f>
        <v>0.99</v>
      </c>
      <c r="E28" s="111">
        <f>'SAN CARLO SAND'!D3</f>
        <v>0.12</v>
      </c>
      <c r="F28" s="111">
        <f>'SAN CARLO SAND'!E3</f>
        <v>0.59</v>
      </c>
      <c r="G28" s="166">
        <f>'SAN CARLO SAND'!G3</f>
        <v>2.6720000000000002</v>
      </c>
      <c r="H28" s="111">
        <f>'SAN CARLO SAND'!F3</f>
        <v>12.5</v>
      </c>
      <c r="I28" s="111">
        <f>'SAN CARLO SAND'!J3</f>
        <v>0.21</v>
      </c>
      <c r="J28" s="111" t="str">
        <f>'SAN CARLO SAND'!H3</f>
        <v>N.R.</v>
      </c>
      <c r="K28" s="111" t="str">
        <f>'SAN CARLO SAND'!I3</f>
        <v>N.R.</v>
      </c>
      <c r="L28" s="171">
        <f>'SAN CARLO SAND'!K3</f>
        <v>0.96053253552730022</v>
      </c>
      <c r="M28" s="171">
        <f>'SAN CARLO SAND'!L3</f>
        <v>0.54644955752212399</v>
      </c>
      <c r="N28" s="118" t="str">
        <f>'SAN CARLO SAND'!M3</f>
        <v>Isotropic</v>
      </c>
      <c r="O28" s="118" t="s">
        <v>600</v>
      </c>
      <c r="P28" s="114" t="str">
        <f>'SAN CARLO SAND'!O2</f>
        <v>N.R.</v>
      </c>
      <c r="Q28" s="113" t="s">
        <v>195</v>
      </c>
      <c r="R28" s="111" t="s">
        <v>860</v>
      </c>
      <c r="S28" s="111" t="str">
        <f>'SAN CARLO SAND'!Q2</f>
        <v>Giretti, D., &amp; Fioravante, V. (2017). A correlation to evaluate cyclic resistance from CPT applied to a case history. Bulletin of Earthquake Engineering, 15(5), 1965-1989.</v>
      </c>
      <c r="T28" s="186" t="str">
        <f>'SAN CARLO SAND'!N2</f>
        <v>pluvial deposition in air of the dry sand</v>
      </c>
    </row>
    <row r="29" spans="1:20" x14ac:dyDescent="0.25">
      <c r="A29" s="185">
        <v>14</v>
      </c>
      <c r="B29" s="111" t="s">
        <v>82</v>
      </c>
      <c r="C29" s="111" t="s">
        <v>293</v>
      </c>
      <c r="D29" s="115">
        <f>TICINO!C3</f>
        <v>0.92300000000000004</v>
      </c>
      <c r="E29" s="115">
        <f>TICINO!D3</f>
        <v>4.5999999999999999E-2</v>
      </c>
      <c r="F29" s="115">
        <f>TICINO!E3</f>
        <v>0.5</v>
      </c>
      <c r="G29" s="115">
        <f>TICINO!G3</f>
        <v>2.68</v>
      </c>
      <c r="H29" s="115">
        <f>TICINO!F3</f>
        <v>0</v>
      </c>
      <c r="I29" s="115">
        <f>TICINO!J3</f>
        <v>0.53</v>
      </c>
      <c r="J29" s="116">
        <f>TICINO!H3</f>
        <v>1.0352317759307434</v>
      </c>
      <c r="K29" s="116">
        <f>TICINO!I3</f>
        <v>1.3</v>
      </c>
      <c r="L29" s="115">
        <f>TICINO!K3</f>
        <v>0.92300000000000004</v>
      </c>
      <c r="M29" s="115">
        <f>TICINO!L3</f>
        <v>0.57399999999999995</v>
      </c>
      <c r="N29" s="118" t="str">
        <f>TICINO!M2</f>
        <v>Isotropic</v>
      </c>
      <c r="O29" s="118" t="s">
        <v>600</v>
      </c>
      <c r="P29" s="114" t="str">
        <f>TICINO!O3</f>
        <v>N.R.</v>
      </c>
      <c r="Q29" s="113" t="s">
        <v>195</v>
      </c>
      <c r="R29" s="111" t="s">
        <v>583</v>
      </c>
      <c r="S29" s="111" t="str">
        <f>TICINO!P2</f>
        <v>Fioravante, V., &amp; Giretti, D. (2016). Unidirectional cyclic resistance of Ticino and Toyoura sands from centrifuge cone penetration tests. Acta Geotechnica, 11(4), 953-968.</v>
      </c>
      <c r="T29" s="186" t="str">
        <f>TICINO!N2</f>
        <v>Air Pluviation</v>
      </c>
    </row>
    <row r="30" spans="1:20" x14ac:dyDescent="0.25">
      <c r="A30" s="185">
        <v>15</v>
      </c>
      <c r="B30" s="111" t="s">
        <v>557</v>
      </c>
      <c r="C30" s="111" t="s">
        <v>113</v>
      </c>
      <c r="D30" s="117">
        <f>'5 MARINE SANDS'!C6</f>
        <v>0.59460000000000002</v>
      </c>
      <c r="E30" s="115">
        <f>'5 MARINE SANDS'!D6</f>
        <v>1.7299999999999999E-2</v>
      </c>
      <c r="F30" s="115">
        <f>'5 MARINE SANDS'!E6</f>
        <v>0.75</v>
      </c>
      <c r="G30" s="115">
        <f>'5 MARINE SANDS'!G6</f>
        <v>2.62</v>
      </c>
      <c r="H30" s="115">
        <f>'5 MARINE SANDS'!F6</f>
        <v>0.5</v>
      </c>
      <c r="I30" s="115">
        <f>'5 MARINE SANDS'!J6</f>
        <v>2</v>
      </c>
      <c r="J30" s="116">
        <f>'5 MARINE SANDS'!H6</f>
        <v>1.1499999999999999</v>
      </c>
      <c r="K30" s="116">
        <f>'5 MARINE SANDS'!I6</f>
        <v>6</v>
      </c>
      <c r="L30" s="117">
        <f>'5 MARINE SANDS'!K6</f>
        <v>0.69032258064516139</v>
      </c>
      <c r="M30" s="117">
        <f>'5 MARINE SANDS'!L6</f>
        <v>0.3034825870646769</v>
      </c>
      <c r="N30" s="118" t="str">
        <f>'5 MARINE SANDS'!M6</f>
        <v>Isotropic</v>
      </c>
      <c r="O30" s="118" t="s">
        <v>600</v>
      </c>
      <c r="P30" s="114">
        <f>'5 MARINE SANDS'!O6</f>
        <v>1</v>
      </c>
      <c r="Q30" s="113" t="s">
        <v>196</v>
      </c>
      <c r="R30" s="111" t="s">
        <v>585</v>
      </c>
      <c r="S30" s="111" t="str">
        <f>'5 MARINE SANDS'!P6</f>
        <v>Shen, C. K., &amp; Lee, K. M. (1995). Hydraulic fill performance in Hong Kong. GEO Report 40. Geotechnical Engineering Office, Civil Engineering Department, Government of the Hong Kong Special Administrative Region, Hong Kong.</v>
      </c>
      <c r="T30" s="186" t="str">
        <f>'5 MARINE SANDS'!N6</f>
        <v>Air Pluviation</v>
      </c>
    </row>
    <row r="31" spans="1:20" x14ac:dyDescent="0.25">
      <c r="A31" s="185">
        <v>16</v>
      </c>
      <c r="B31" s="111" t="s">
        <v>111</v>
      </c>
      <c r="C31" s="111" t="s">
        <v>114</v>
      </c>
      <c r="D31" s="115">
        <f>TOYOURA!C3</f>
        <v>0.93400000000000005</v>
      </c>
      <c r="E31" s="115">
        <f>TOYOURA!D3</f>
        <v>1.9E-2</v>
      </c>
      <c r="F31" s="115">
        <f>TOYOURA!E3</f>
        <v>0.7</v>
      </c>
      <c r="G31" s="115">
        <f>TOYOURA!G2</f>
        <v>2.64</v>
      </c>
      <c r="H31" s="115">
        <f>TOYOURA!F2</f>
        <v>0</v>
      </c>
      <c r="I31" s="115">
        <f>TOYOURA!J2</f>
        <v>0.17499999999999999</v>
      </c>
      <c r="J31" s="116">
        <f>TOYOURA!H2</f>
        <v>0.87806517956019603</v>
      </c>
      <c r="K31" s="116">
        <f>TOYOURA!I2</f>
        <v>1.52</v>
      </c>
      <c r="L31" s="115">
        <f>TOYOURA!K2</f>
        <v>0.97699999999999998</v>
      </c>
      <c r="M31" s="115">
        <f>TOYOURA!L2</f>
        <v>0.60499999999999998</v>
      </c>
      <c r="N31" s="118" t="str">
        <f>TOYOURA!M2</f>
        <v>Isotropic</v>
      </c>
      <c r="O31" s="118" t="s">
        <v>600</v>
      </c>
      <c r="P31" s="114">
        <f>TOYOURA!O2</f>
        <v>0.1</v>
      </c>
      <c r="Q31" s="113" t="s">
        <v>195</v>
      </c>
      <c r="R31" s="111" t="s">
        <v>588</v>
      </c>
      <c r="S31" s="111" t="str">
        <f>TOYOURA!P2</f>
        <v>Miura, S., Toki, S., &amp; Tatsuoka, F. (1994, January). Cyclic undrained triaxial behavior of sand by a cooperative test program in Japan. In Dynamic geotechnical testing II (pp. 246-260). ASTM International.</v>
      </c>
      <c r="T31" s="186" t="str">
        <f>TOYOURA!N2</f>
        <v>Air Pluviation</v>
      </c>
    </row>
    <row r="32" spans="1:20" x14ac:dyDescent="0.25">
      <c r="A32" s="185"/>
      <c r="B32" s="111"/>
      <c r="C32" s="111"/>
      <c r="D32" s="115"/>
      <c r="E32" s="115"/>
      <c r="F32" s="115"/>
      <c r="G32" s="115"/>
      <c r="H32" s="115"/>
      <c r="I32" s="115"/>
      <c r="J32" s="116"/>
      <c r="K32" s="116"/>
      <c r="L32" s="115"/>
      <c r="M32" s="115"/>
      <c r="N32" s="118"/>
      <c r="O32" s="118"/>
      <c r="P32" s="114"/>
      <c r="Q32" s="118"/>
      <c r="R32" s="111" t="s">
        <v>589</v>
      </c>
      <c r="S32" s="111" t="str">
        <f>TOYOURA!P3</f>
        <v>Verdugo, R., &amp; Ishihara, K. (1996). The steady state of sandy soils. Soils and foundations, 36(2), 81-91.</v>
      </c>
      <c r="T32" s="186"/>
    </row>
    <row r="33" spans="1:20" x14ac:dyDescent="0.25">
      <c r="A33" s="185">
        <v>17</v>
      </c>
      <c r="B33" s="111" t="s">
        <v>80</v>
      </c>
      <c r="C33" s="111" t="s">
        <v>112</v>
      </c>
      <c r="D33" s="115">
        <f>'TP LISBON'!C3</f>
        <v>1.155</v>
      </c>
      <c r="E33" s="115">
        <f>'TP LISBON'!D3</f>
        <v>5.1999999999999998E-2</v>
      </c>
      <c r="F33" s="115" t="str">
        <f>'TP LISBON'!E3</f>
        <v>-</v>
      </c>
      <c r="G33" s="115">
        <f>'TP LISBON'!G3</f>
        <v>2.66</v>
      </c>
      <c r="H33" s="115">
        <f>'TP LISBON'!F3</f>
        <v>2.21</v>
      </c>
      <c r="I33" s="115">
        <f>'TP LISBON'!J3</f>
        <v>0.21</v>
      </c>
      <c r="J33" s="116">
        <f>'TP LISBON'!H3</f>
        <v>1.1299999999999999</v>
      </c>
      <c r="K33" s="116">
        <f>'TP LISBON'!I3</f>
        <v>1.69</v>
      </c>
      <c r="L33" s="115">
        <f>'TP LISBON'!K3</f>
        <v>1.02</v>
      </c>
      <c r="M33" s="115">
        <f>'TP LISBON'!L3</f>
        <v>0.63</v>
      </c>
      <c r="N33" s="118" t="str">
        <f>'TP LISBON'!M3</f>
        <v>Isotropic</v>
      </c>
      <c r="O33" s="118" t="s">
        <v>600</v>
      </c>
      <c r="P33" s="114">
        <f>'TP LISBON'!O2</f>
        <v>0.1</v>
      </c>
      <c r="Q33" s="113" t="s">
        <v>196</v>
      </c>
      <c r="R33" s="111" t="s">
        <v>579</v>
      </c>
      <c r="S33" s="111" t="str">
        <f>'TP LISBON'!P2</f>
        <v>Viana da Fonseca, A., Molina-Gómez, F., &amp; Ferreira, C. (2023). Liquefaction resistance of TP-Lisbon sand: a critical state interpretation using in situ and laboratory testing. Bulletin of Earthquake Engineering, 21(2), 767-790.</v>
      </c>
      <c r="T33" s="186" t="str">
        <f>'TP LISBON'!N2</f>
        <v>Air Pluviation</v>
      </c>
    </row>
    <row r="34" spans="1:20" x14ac:dyDescent="0.25">
      <c r="A34" s="185"/>
      <c r="B34" s="111"/>
      <c r="C34" s="111"/>
      <c r="D34" s="115"/>
      <c r="E34" s="115"/>
      <c r="F34" s="115"/>
      <c r="G34" s="115"/>
      <c r="H34" s="115"/>
      <c r="I34" s="115"/>
      <c r="J34" s="116"/>
      <c r="K34" s="116"/>
      <c r="L34" s="115"/>
      <c r="M34" s="115"/>
      <c r="N34" s="118"/>
      <c r="O34" s="118"/>
      <c r="P34" s="114"/>
      <c r="Q34" s="118"/>
      <c r="R34" s="111" t="s">
        <v>580</v>
      </c>
      <c r="S34" s="111" t="str">
        <f>'TP LISBON'!P3</f>
        <v>Molina-Gomez, F., &amp; da Fonseca, A. V. (2021). Key geomechanical properties of the historically liquefiable TP-Lisbon sand. Soils and Foundations, 61(3), 836-856.</v>
      </c>
      <c r="T34" s="186"/>
    </row>
    <row r="35" spans="1:20" x14ac:dyDescent="0.25">
      <c r="A35" s="185">
        <v>18</v>
      </c>
      <c r="B35" s="111" t="s">
        <v>556</v>
      </c>
      <c r="C35" s="111" t="s">
        <v>113</v>
      </c>
      <c r="D35" s="117">
        <f>'5 MARINE SANDS'!C5</f>
        <v>0.81810000000000005</v>
      </c>
      <c r="E35" s="115">
        <f>'5 MARINE SANDS'!D5</f>
        <v>2.4799999999999999E-2</v>
      </c>
      <c r="F35" s="115">
        <f>'5 MARINE SANDS'!E5</f>
        <v>0.75</v>
      </c>
      <c r="G35" s="115">
        <f>'5 MARINE SANDS'!G5</f>
        <v>2.62</v>
      </c>
      <c r="H35" s="115">
        <f>'5 MARINE SANDS'!F5</f>
        <v>2</v>
      </c>
      <c r="I35" s="115">
        <f>'5 MARINE SANDS'!J5</f>
        <v>0.28000000000000003</v>
      </c>
      <c r="J35" s="116">
        <f>'5 MARINE SANDS'!H5</f>
        <v>0.92</v>
      </c>
      <c r="K35" s="116">
        <f>'5 MARINE SANDS'!I5</f>
        <v>2.1</v>
      </c>
      <c r="L35" s="117">
        <f>'5 MARINE SANDS'!K5</f>
        <v>0.87142857142857166</v>
      </c>
      <c r="M35" s="117">
        <f>'5 MARINE SANDS'!L5</f>
        <v>0.4802259887005651</v>
      </c>
      <c r="N35" s="118" t="str">
        <f>'5 MARINE SANDS'!M5</f>
        <v>Isotropic</v>
      </c>
      <c r="O35" s="118" t="s">
        <v>600</v>
      </c>
      <c r="P35" s="114">
        <f>'5 MARINE SANDS'!O5</f>
        <v>1</v>
      </c>
      <c r="Q35" s="113" t="s">
        <v>196</v>
      </c>
      <c r="R35" s="111" t="s">
        <v>585</v>
      </c>
      <c r="S35" s="111" t="str">
        <f>'5 MARINE SANDS'!P5</f>
        <v>Shen, C. K., &amp; Lee, K. M. (1995). Hydraulic fill performance in Hong Kong. GEO Report 40. Geotechnical Engineering Office, Civil Engineering Department, Government of the Hong Kong Special Administrative Region, Hong Kong.</v>
      </c>
      <c r="T35" s="186" t="str">
        <f>'5 MARINE SANDS'!N5</f>
        <v>Air Pluviation</v>
      </c>
    </row>
    <row r="36" spans="1:20" x14ac:dyDescent="0.25">
      <c r="A36" s="185">
        <v>19</v>
      </c>
      <c r="B36" s="111" t="s">
        <v>84</v>
      </c>
      <c r="C36" s="111" t="s">
        <v>113</v>
      </c>
      <c r="D36" s="117">
        <f>'5 MARINE SANDS'!C2</f>
        <v>0.90169999999999995</v>
      </c>
      <c r="E36" s="115">
        <f>'5 MARINE SANDS'!D2</f>
        <v>4.9099999999999998E-2</v>
      </c>
      <c r="F36" s="115">
        <f>'5 MARINE SANDS'!E2</f>
        <v>0.75</v>
      </c>
      <c r="G36" s="115">
        <f>'5 MARINE SANDS'!G2</f>
        <v>2.67</v>
      </c>
      <c r="H36" s="115">
        <f>'5 MARINE SANDS'!F2</f>
        <v>2.35</v>
      </c>
      <c r="I36" s="115">
        <f>'5 MARINE SANDS'!J2</f>
        <v>0.33</v>
      </c>
      <c r="J36" s="116">
        <f>'5 MARINE SANDS'!H2</f>
        <v>0.98</v>
      </c>
      <c r="K36" s="116">
        <f>'5 MARINE SANDS'!I2</f>
        <v>4.3600000000000003</v>
      </c>
      <c r="L36" s="117">
        <f>'5 MARINE SANDS'!K2</f>
        <v>0.98956780923994025</v>
      </c>
      <c r="M36" s="117">
        <f>'5 MARINE SANDS'!L2</f>
        <v>0.54157043879907629</v>
      </c>
      <c r="N36" s="118" t="str">
        <f>'5 MARINE SANDS'!M2</f>
        <v>Isotropic</v>
      </c>
      <c r="O36" s="118" t="s">
        <v>600</v>
      </c>
      <c r="P36" s="114">
        <f>'5 MARINE SANDS'!O2</f>
        <v>1</v>
      </c>
      <c r="Q36" s="113" t="s">
        <v>196</v>
      </c>
      <c r="R36" s="111" t="s">
        <v>584</v>
      </c>
      <c r="S36" s="111" t="str">
        <f>'5 MARINE SANDS'!P2</f>
        <v>Shen, C. K., Lee, K. M., &amp; Li, X. S. (1997). A Study of Hydraulic Fill Performance in Hong Kong: Phase 2. Government Printer.</v>
      </c>
      <c r="T36" s="186" t="str">
        <f>'5 MARINE SANDS'!N2</f>
        <v>Air Pluviation</v>
      </c>
    </row>
    <row r="37" spans="1:20" x14ac:dyDescent="0.25">
      <c r="A37" s="190">
        <v>20</v>
      </c>
      <c r="B37" s="191" t="s">
        <v>85</v>
      </c>
      <c r="C37" s="191" t="s">
        <v>113</v>
      </c>
      <c r="D37" s="192">
        <f>'5 MARINE SANDS'!C4</f>
        <v>0.55910000000000004</v>
      </c>
      <c r="E37" s="193">
        <f>'5 MARINE SANDS'!D4</f>
        <v>1.6500000000000001E-2</v>
      </c>
      <c r="F37" s="193">
        <f>'5 MARINE SANDS'!E4</f>
        <v>0.75</v>
      </c>
      <c r="G37" s="193">
        <f>'5 MARINE SANDS'!G4</f>
        <v>2.61</v>
      </c>
      <c r="H37" s="193">
        <f>'5 MARINE SANDS'!F4</f>
        <v>2</v>
      </c>
      <c r="I37" s="193">
        <f>'5 MARINE SANDS'!J4</f>
        <v>0.72</v>
      </c>
      <c r="J37" s="160">
        <f>'5 MARINE SANDS'!H4</f>
        <v>0.42</v>
      </c>
      <c r="K37" s="160">
        <f>'5 MARINE SANDS'!I4</f>
        <v>6.4</v>
      </c>
      <c r="L37" s="192">
        <f>'5 MARINE SANDS'!K4</f>
        <v>0.62111801242236009</v>
      </c>
      <c r="M37" s="192">
        <f>'5 MARINE SANDS'!L4</f>
        <v>0.31818181818181812</v>
      </c>
      <c r="N37" s="194" t="str">
        <f>'5 MARINE SANDS'!M4</f>
        <v>Isotropic</v>
      </c>
      <c r="O37" s="194" t="s">
        <v>600</v>
      </c>
      <c r="P37" s="195">
        <f>'5 MARINE SANDS'!O4</f>
        <v>1</v>
      </c>
      <c r="Q37" s="196" t="s">
        <v>196</v>
      </c>
      <c r="R37" s="191" t="s">
        <v>585</v>
      </c>
      <c r="S37" s="191" t="str">
        <f>'5 MARINE SANDS'!P4</f>
        <v>Shen, C. K., &amp; Lee, K. M. (1995). Hydraulic fill performance in Hong Kong. GEO Report 40. Geotechnical Engineering Office, Civil Engineering Department, Government of the Hong Kong Special Administrative Region, Hong Kong.</v>
      </c>
      <c r="T37" s="197" t="str">
        <f>'5 MARINE SANDS'!N4</f>
        <v>Air Pluviation</v>
      </c>
    </row>
    <row r="38" spans="1:20" x14ac:dyDescent="0.25">
      <c r="A38" s="161"/>
      <c r="B38" s="161"/>
      <c r="C38" s="161"/>
      <c r="D38" s="162"/>
      <c r="E38" s="163"/>
      <c r="F38" s="162"/>
      <c r="G38" s="162"/>
      <c r="H38" s="162"/>
      <c r="I38" s="162"/>
      <c r="J38" s="162"/>
      <c r="K38" s="162"/>
      <c r="L38" s="162"/>
      <c r="M38" s="162"/>
      <c r="N38" s="164"/>
      <c r="O38" s="164"/>
      <c r="P38" s="165"/>
      <c r="Q38" s="164"/>
      <c r="R38" s="161"/>
      <c r="S38" s="161"/>
      <c r="T38" s="161"/>
    </row>
    <row r="39" spans="1:20" x14ac:dyDescent="0.25">
      <c r="B39" t="s">
        <v>608</v>
      </c>
      <c r="C39" t="s">
        <v>609</v>
      </c>
    </row>
    <row r="41" spans="1:20" x14ac:dyDescent="0.25">
      <c r="B41" t="s">
        <v>600</v>
      </c>
      <c r="C41" t="s">
        <v>566</v>
      </c>
    </row>
    <row r="42" spans="1:20" x14ac:dyDescent="0.25">
      <c r="B42" t="s">
        <v>602</v>
      </c>
      <c r="C42" t="s">
        <v>563</v>
      </c>
    </row>
    <row r="43" spans="1:20" x14ac:dyDescent="0.25">
      <c r="B43" t="s">
        <v>603</v>
      </c>
      <c r="C43" t="s">
        <v>263</v>
      </c>
    </row>
    <row r="44" spans="1:20" x14ac:dyDescent="0.25">
      <c r="B44" t="s">
        <v>604</v>
      </c>
      <c r="C44" t="s">
        <v>567</v>
      </c>
    </row>
    <row r="45" spans="1:20" x14ac:dyDescent="0.25">
      <c r="B45" t="s">
        <v>605</v>
      </c>
      <c r="C45" t="s">
        <v>568</v>
      </c>
    </row>
    <row r="46" spans="1:20" x14ac:dyDescent="0.25">
      <c r="B46" t="s">
        <v>606</v>
      </c>
      <c r="C46" t="s">
        <v>565</v>
      </c>
    </row>
    <row r="47" spans="1:20" x14ac:dyDescent="0.25">
      <c r="B47" t="s">
        <v>752</v>
      </c>
      <c r="C47" t="s">
        <v>751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6093DD-B737-41FB-BA8B-32ECD96FAE94}">
  <sheetPr>
    <tabColor rgb="FF00B0F0"/>
  </sheetPr>
  <dimension ref="A1:AI157"/>
  <sheetViews>
    <sheetView zoomScale="85" zoomScaleNormal="85" workbookViewId="0">
      <selection activeCell="K17" sqref="K17"/>
    </sheetView>
  </sheetViews>
  <sheetFormatPr baseColWidth="10" defaultRowHeight="15" x14ac:dyDescent="0.25"/>
  <cols>
    <col min="2" max="2" width="15.5703125" customWidth="1"/>
  </cols>
  <sheetData>
    <row r="1" spans="1:35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  <c r="AC1" t="s">
        <v>429</v>
      </c>
      <c r="AD1" t="s">
        <v>430</v>
      </c>
      <c r="AE1" t="s">
        <v>431</v>
      </c>
      <c r="AF1" t="s">
        <v>118</v>
      </c>
      <c r="AG1" t="s">
        <v>432</v>
      </c>
      <c r="AH1" t="s">
        <v>442</v>
      </c>
      <c r="AI1" t="s">
        <v>116</v>
      </c>
    </row>
    <row r="2" spans="1:35" ht="15.75" thickBot="1" x14ac:dyDescent="0.3">
      <c r="A2" s="55"/>
      <c r="B2" s="56"/>
      <c r="C2" s="56" t="s">
        <v>149</v>
      </c>
      <c r="D2" s="56" t="s">
        <v>149</v>
      </c>
      <c r="E2" s="56" t="s">
        <v>149</v>
      </c>
      <c r="F2" s="56" t="s">
        <v>149</v>
      </c>
      <c r="G2" s="56" t="s">
        <v>149</v>
      </c>
      <c r="H2" s="56" t="s">
        <v>149</v>
      </c>
      <c r="I2" s="56" t="s">
        <v>149</v>
      </c>
      <c r="J2" s="56" t="s">
        <v>149</v>
      </c>
      <c r="K2" s="56" t="s">
        <v>149</v>
      </c>
      <c r="L2" s="56" t="s">
        <v>149</v>
      </c>
      <c r="M2" s="56" t="s">
        <v>149</v>
      </c>
      <c r="N2" s="30" t="s">
        <v>751</v>
      </c>
      <c r="O2" s="56" t="s">
        <v>149</v>
      </c>
      <c r="P2" s="125" t="s">
        <v>450</v>
      </c>
      <c r="V2" s="1"/>
      <c r="AC2">
        <v>1</v>
      </c>
      <c r="AD2" t="s">
        <v>433</v>
      </c>
      <c r="AE2">
        <v>0.15</v>
      </c>
      <c r="AF2">
        <v>15</v>
      </c>
      <c r="AG2">
        <v>100</v>
      </c>
      <c r="AH2">
        <v>90</v>
      </c>
      <c r="AI2">
        <v>23</v>
      </c>
    </row>
    <row r="3" spans="1:35" ht="15.75" thickBot="1" x14ac:dyDescent="0.3">
      <c r="A3" s="29"/>
      <c r="B3" s="30"/>
      <c r="C3" s="72" t="s">
        <v>608</v>
      </c>
      <c r="D3" s="72" t="s">
        <v>608</v>
      </c>
      <c r="E3" s="72" t="s">
        <v>608</v>
      </c>
      <c r="F3" s="30">
        <v>0.5</v>
      </c>
      <c r="G3" s="74">
        <f>26.63/9.81</f>
        <v>2.7145769622833842</v>
      </c>
      <c r="H3" s="30">
        <v>0.98</v>
      </c>
      <c r="I3" s="30">
        <v>3.38</v>
      </c>
      <c r="J3" s="30">
        <v>0.61</v>
      </c>
      <c r="K3" s="30">
        <v>0.85399999999999998</v>
      </c>
      <c r="L3" s="30">
        <v>0.53500000000000003</v>
      </c>
      <c r="M3" s="30" t="s">
        <v>246</v>
      </c>
      <c r="N3" s="30" t="s">
        <v>751</v>
      </c>
      <c r="O3" s="30">
        <v>0.3</v>
      </c>
      <c r="P3" s="73" t="s">
        <v>449</v>
      </c>
      <c r="V3" s="101"/>
      <c r="AC3">
        <v>2</v>
      </c>
      <c r="AD3" t="s">
        <v>434</v>
      </c>
      <c r="AE3">
        <v>0.25</v>
      </c>
      <c r="AF3">
        <v>15</v>
      </c>
      <c r="AG3">
        <v>100</v>
      </c>
      <c r="AH3">
        <v>90</v>
      </c>
      <c r="AI3">
        <v>3</v>
      </c>
    </row>
    <row r="4" spans="1:35" x14ac:dyDescent="0.25">
      <c r="V4" s="1"/>
      <c r="AC4">
        <v>3</v>
      </c>
      <c r="AD4" t="s">
        <v>435</v>
      </c>
      <c r="AE4">
        <v>0.35</v>
      </c>
      <c r="AF4">
        <v>15</v>
      </c>
      <c r="AG4">
        <v>100</v>
      </c>
      <c r="AH4">
        <v>90</v>
      </c>
      <c r="AI4">
        <v>2</v>
      </c>
    </row>
    <row r="5" spans="1:35" ht="16.5" thickBot="1" x14ac:dyDescent="0.3">
      <c r="O5" s="102"/>
      <c r="P5" s="9"/>
      <c r="V5" s="1"/>
      <c r="AC5">
        <v>4</v>
      </c>
      <c r="AD5" t="s">
        <v>436</v>
      </c>
      <c r="AE5">
        <v>0.15</v>
      </c>
      <c r="AF5">
        <v>50</v>
      </c>
      <c r="AG5">
        <v>100</v>
      </c>
      <c r="AH5">
        <v>90</v>
      </c>
      <c r="AI5">
        <v>70</v>
      </c>
    </row>
    <row r="6" spans="1:35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98" t="s">
        <v>572</v>
      </c>
      <c r="K6" s="98" t="s">
        <v>574</v>
      </c>
      <c r="L6" s="22" t="s">
        <v>573</v>
      </c>
      <c r="M6" s="128" t="s">
        <v>118</v>
      </c>
      <c r="N6" s="37"/>
      <c r="O6" s="102"/>
      <c r="V6" s="1"/>
      <c r="AC6">
        <v>5</v>
      </c>
      <c r="AD6" t="s">
        <v>437</v>
      </c>
      <c r="AE6">
        <v>0.25</v>
      </c>
      <c r="AF6">
        <v>50</v>
      </c>
      <c r="AG6">
        <v>100</v>
      </c>
      <c r="AH6">
        <v>85</v>
      </c>
      <c r="AI6">
        <v>6</v>
      </c>
    </row>
    <row r="7" spans="1:35" x14ac:dyDescent="0.25">
      <c r="B7" s="55">
        <v>1</v>
      </c>
      <c r="C7" s="56" t="s">
        <v>558</v>
      </c>
      <c r="D7" s="56">
        <f>AG2</f>
        <v>100</v>
      </c>
      <c r="E7" s="57">
        <f>AE2</f>
        <v>0.15</v>
      </c>
      <c r="F7" s="56">
        <f>D7</f>
        <v>100</v>
      </c>
      <c r="G7" s="57">
        <f>$K$3-M7/100*($K$3-$L$3)</f>
        <v>0.80615000000000003</v>
      </c>
      <c r="H7" s="58">
        <f>AI2</f>
        <v>23</v>
      </c>
      <c r="I7" s="119" t="s">
        <v>196</v>
      </c>
      <c r="J7" s="56">
        <v>1</v>
      </c>
      <c r="K7" s="57">
        <f>G7</f>
        <v>0.80615000000000003</v>
      </c>
      <c r="L7" s="60" t="str">
        <f>_xlfn.CONCAT("p_eff = ",F7," , e0_prom = ",ROUND(K7,3))</f>
        <v>p_eff = 100 , e0_prom = 0.806</v>
      </c>
      <c r="M7">
        <f>AF2</f>
        <v>15</v>
      </c>
      <c r="N7" s="112"/>
      <c r="V7" s="1"/>
      <c r="AC7">
        <v>6</v>
      </c>
      <c r="AD7" t="s">
        <v>438</v>
      </c>
      <c r="AE7">
        <v>0.35</v>
      </c>
      <c r="AF7">
        <v>50</v>
      </c>
      <c r="AG7">
        <v>100</v>
      </c>
      <c r="AH7">
        <v>85</v>
      </c>
      <c r="AI7">
        <v>4</v>
      </c>
    </row>
    <row r="8" spans="1:35" x14ac:dyDescent="0.25">
      <c r="B8" s="27">
        <v>2</v>
      </c>
      <c r="C8" s="10" t="s">
        <v>558</v>
      </c>
      <c r="D8" s="10">
        <f t="shared" ref="D8:D15" si="0">AG3</f>
        <v>100</v>
      </c>
      <c r="E8" s="11">
        <f t="shared" ref="E8:E15" si="1">AE3</f>
        <v>0.25</v>
      </c>
      <c r="F8" s="10">
        <f t="shared" ref="F8:F15" si="2">D8</f>
        <v>100</v>
      </c>
      <c r="G8" s="11">
        <f t="shared" ref="G8:G15" si="3">$K$3-M8/100*($K$3-$L$3)</f>
        <v>0.80615000000000003</v>
      </c>
      <c r="H8" s="52">
        <f t="shared" ref="H8:H15" si="4">AI3</f>
        <v>3</v>
      </c>
      <c r="I8" s="113" t="s">
        <v>196</v>
      </c>
      <c r="J8" s="10">
        <v>1</v>
      </c>
      <c r="K8" s="11">
        <f t="shared" ref="K8:K15" si="5">G8</f>
        <v>0.80615000000000003</v>
      </c>
      <c r="L8" s="28" t="str">
        <f t="shared" ref="L8:L15" si="6">_xlfn.CONCAT("p_eff = ",F8," , e0_prom = ",ROUND(K8,3))</f>
        <v>p_eff = 100 , e0_prom = 0.806</v>
      </c>
      <c r="M8">
        <f t="shared" ref="M8:M15" si="7">AF3</f>
        <v>15</v>
      </c>
      <c r="N8" s="50"/>
      <c r="V8" s="1"/>
      <c r="AC8">
        <v>7</v>
      </c>
      <c r="AD8" t="s">
        <v>439</v>
      </c>
      <c r="AE8">
        <v>0.15</v>
      </c>
      <c r="AF8">
        <v>65</v>
      </c>
      <c r="AG8">
        <v>100</v>
      </c>
      <c r="AH8">
        <v>85</v>
      </c>
      <c r="AI8">
        <v>120</v>
      </c>
    </row>
    <row r="9" spans="1:35" x14ac:dyDescent="0.25">
      <c r="B9" s="27">
        <v>3</v>
      </c>
      <c r="C9" s="10" t="s">
        <v>558</v>
      </c>
      <c r="D9" s="10">
        <f t="shared" si="0"/>
        <v>100</v>
      </c>
      <c r="E9" s="11">
        <f t="shared" si="1"/>
        <v>0.35</v>
      </c>
      <c r="F9" s="10">
        <f t="shared" si="2"/>
        <v>100</v>
      </c>
      <c r="G9" s="11">
        <f t="shared" si="3"/>
        <v>0.80615000000000003</v>
      </c>
      <c r="H9" s="52">
        <f t="shared" si="4"/>
        <v>2</v>
      </c>
      <c r="I9" s="113" t="s">
        <v>196</v>
      </c>
      <c r="J9" s="10">
        <v>1</v>
      </c>
      <c r="K9" s="11">
        <f t="shared" si="5"/>
        <v>0.80615000000000003</v>
      </c>
      <c r="L9" s="28" t="str">
        <f t="shared" si="6"/>
        <v>p_eff = 100 , e0_prom = 0.806</v>
      </c>
      <c r="M9">
        <f t="shared" si="7"/>
        <v>15</v>
      </c>
      <c r="N9" s="50"/>
      <c r="V9" s="1"/>
      <c r="AC9" s="4">
        <v>8</v>
      </c>
      <c r="AD9" t="s">
        <v>440</v>
      </c>
      <c r="AE9" s="4">
        <v>0.25</v>
      </c>
      <c r="AF9" s="50">
        <v>65</v>
      </c>
      <c r="AG9" s="50">
        <v>100</v>
      </c>
      <c r="AH9" s="50">
        <v>89</v>
      </c>
      <c r="AI9">
        <v>11</v>
      </c>
    </row>
    <row r="10" spans="1:35" x14ac:dyDescent="0.25">
      <c r="B10" s="27">
        <v>4</v>
      </c>
      <c r="C10" s="10" t="s">
        <v>558</v>
      </c>
      <c r="D10" s="10">
        <f t="shared" si="0"/>
        <v>100</v>
      </c>
      <c r="E10" s="11">
        <f t="shared" si="1"/>
        <v>0.15</v>
      </c>
      <c r="F10" s="10">
        <f t="shared" si="2"/>
        <v>100</v>
      </c>
      <c r="G10" s="11">
        <f t="shared" si="3"/>
        <v>0.69450000000000001</v>
      </c>
      <c r="H10" s="52">
        <f t="shared" si="4"/>
        <v>70</v>
      </c>
      <c r="I10" s="113" t="s">
        <v>196</v>
      </c>
      <c r="J10" s="10">
        <v>2</v>
      </c>
      <c r="K10" s="11">
        <f t="shared" si="5"/>
        <v>0.69450000000000001</v>
      </c>
      <c r="L10" s="28" t="str">
        <f t="shared" si="6"/>
        <v>p_eff = 100 , e0_prom = 0.695</v>
      </c>
      <c r="M10">
        <f t="shared" si="7"/>
        <v>50</v>
      </c>
      <c r="N10" s="50"/>
      <c r="V10" s="1"/>
      <c r="AC10" s="4">
        <v>9</v>
      </c>
      <c r="AD10" t="s">
        <v>441</v>
      </c>
      <c r="AE10" s="4">
        <v>0.35</v>
      </c>
      <c r="AF10" s="50">
        <v>65</v>
      </c>
      <c r="AG10" s="50">
        <v>100</v>
      </c>
      <c r="AH10">
        <v>92</v>
      </c>
      <c r="AI10">
        <v>5</v>
      </c>
    </row>
    <row r="11" spans="1:35" x14ac:dyDescent="0.25">
      <c r="B11" s="27">
        <v>5</v>
      </c>
      <c r="C11" s="10" t="s">
        <v>558</v>
      </c>
      <c r="D11" s="10">
        <f t="shared" si="0"/>
        <v>100</v>
      </c>
      <c r="E11" s="11">
        <f t="shared" si="1"/>
        <v>0.25</v>
      </c>
      <c r="F11" s="10">
        <f t="shared" si="2"/>
        <v>100</v>
      </c>
      <c r="G11" s="11">
        <f t="shared" si="3"/>
        <v>0.69450000000000001</v>
      </c>
      <c r="H11" s="52">
        <f t="shared" si="4"/>
        <v>6</v>
      </c>
      <c r="I11" s="113" t="s">
        <v>196</v>
      </c>
      <c r="J11" s="10">
        <v>2</v>
      </c>
      <c r="K11" s="11">
        <f t="shared" si="5"/>
        <v>0.69450000000000001</v>
      </c>
      <c r="L11" s="28" t="str">
        <f t="shared" si="6"/>
        <v>p_eff = 100 , e0_prom = 0.695</v>
      </c>
      <c r="M11">
        <f t="shared" si="7"/>
        <v>50</v>
      </c>
      <c r="N11" s="112"/>
      <c r="V11" s="1"/>
    </row>
    <row r="12" spans="1:35" x14ac:dyDescent="0.25">
      <c r="B12" s="27">
        <v>6</v>
      </c>
      <c r="C12" s="10" t="s">
        <v>558</v>
      </c>
      <c r="D12" s="10">
        <f t="shared" si="0"/>
        <v>100</v>
      </c>
      <c r="E12" s="11">
        <f t="shared" si="1"/>
        <v>0.35</v>
      </c>
      <c r="F12" s="10">
        <f t="shared" si="2"/>
        <v>100</v>
      </c>
      <c r="G12" s="11">
        <f t="shared" si="3"/>
        <v>0.69450000000000001</v>
      </c>
      <c r="H12" s="52">
        <f t="shared" si="4"/>
        <v>4</v>
      </c>
      <c r="I12" s="113" t="s">
        <v>196</v>
      </c>
      <c r="J12" s="10">
        <v>2</v>
      </c>
      <c r="K12" s="11">
        <f t="shared" si="5"/>
        <v>0.69450000000000001</v>
      </c>
      <c r="L12" s="28" t="str">
        <f t="shared" si="6"/>
        <v>p_eff = 100 , e0_prom = 0.695</v>
      </c>
      <c r="M12">
        <f t="shared" si="7"/>
        <v>50</v>
      </c>
      <c r="N12" s="50"/>
      <c r="V12" s="1"/>
    </row>
    <row r="13" spans="1:35" x14ac:dyDescent="0.25">
      <c r="B13" s="27">
        <v>7</v>
      </c>
      <c r="C13" s="10" t="s">
        <v>558</v>
      </c>
      <c r="D13" s="10">
        <f t="shared" si="0"/>
        <v>100</v>
      </c>
      <c r="E13" s="11">
        <f t="shared" si="1"/>
        <v>0.15</v>
      </c>
      <c r="F13" s="10">
        <f t="shared" si="2"/>
        <v>100</v>
      </c>
      <c r="G13" s="11">
        <f t="shared" si="3"/>
        <v>0.64664999999999995</v>
      </c>
      <c r="H13" s="52">
        <f t="shared" si="4"/>
        <v>120</v>
      </c>
      <c r="I13" s="113" t="s">
        <v>196</v>
      </c>
      <c r="J13" s="10">
        <v>3</v>
      </c>
      <c r="K13" s="11">
        <f t="shared" si="5"/>
        <v>0.64664999999999995</v>
      </c>
      <c r="L13" s="28" t="str">
        <f t="shared" si="6"/>
        <v>p_eff = 100 , e0_prom = 0.647</v>
      </c>
      <c r="M13">
        <f t="shared" si="7"/>
        <v>65</v>
      </c>
      <c r="N13" s="50"/>
      <c r="V13" s="1"/>
    </row>
    <row r="14" spans="1:35" x14ac:dyDescent="0.25">
      <c r="B14" s="27">
        <v>8</v>
      </c>
      <c r="C14" s="10" t="s">
        <v>558</v>
      </c>
      <c r="D14" s="10">
        <f t="shared" si="0"/>
        <v>100</v>
      </c>
      <c r="E14" s="11">
        <f t="shared" si="1"/>
        <v>0.25</v>
      </c>
      <c r="F14" s="10">
        <f t="shared" si="2"/>
        <v>100</v>
      </c>
      <c r="G14" s="11">
        <f t="shared" si="3"/>
        <v>0.64664999999999995</v>
      </c>
      <c r="H14" s="52">
        <f t="shared" si="4"/>
        <v>11</v>
      </c>
      <c r="I14" s="113" t="s">
        <v>196</v>
      </c>
      <c r="J14" s="10">
        <v>3</v>
      </c>
      <c r="K14" s="11">
        <f t="shared" si="5"/>
        <v>0.64664999999999995</v>
      </c>
      <c r="L14" s="28" t="str">
        <f t="shared" si="6"/>
        <v>p_eff = 100 , e0_prom = 0.647</v>
      </c>
      <c r="M14">
        <f t="shared" si="7"/>
        <v>65</v>
      </c>
      <c r="N14" s="50"/>
      <c r="Q14" s="6"/>
      <c r="R14" s="6"/>
      <c r="S14" s="6"/>
      <c r="V14" s="1"/>
    </row>
    <row r="15" spans="1:35" ht="15.75" thickBot="1" x14ac:dyDescent="0.3">
      <c r="B15" s="29">
        <v>9</v>
      </c>
      <c r="C15" s="30" t="s">
        <v>558</v>
      </c>
      <c r="D15" s="30">
        <f t="shared" si="0"/>
        <v>100</v>
      </c>
      <c r="E15" s="53">
        <f t="shared" si="1"/>
        <v>0.35</v>
      </c>
      <c r="F15" s="30">
        <f t="shared" si="2"/>
        <v>100</v>
      </c>
      <c r="G15" s="53">
        <f t="shared" si="3"/>
        <v>0.64664999999999995</v>
      </c>
      <c r="H15" s="54">
        <f t="shared" si="4"/>
        <v>5</v>
      </c>
      <c r="I15" s="140" t="s">
        <v>196</v>
      </c>
      <c r="J15" s="30">
        <v>3</v>
      </c>
      <c r="K15" s="53">
        <f t="shared" si="5"/>
        <v>0.64664999999999995</v>
      </c>
      <c r="L15" s="31" t="str">
        <f t="shared" si="6"/>
        <v>p_eff = 100 , e0_prom = 0.647</v>
      </c>
      <c r="M15">
        <f t="shared" si="7"/>
        <v>65</v>
      </c>
      <c r="N15" s="50"/>
    </row>
    <row r="16" spans="1:35" ht="15.75" thickBot="1" x14ac:dyDescent="0.3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</row>
    <row r="17" spans="1:13" ht="15.75" thickBot="1" x14ac:dyDescent="0.3">
      <c r="A17" s="20" t="s">
        <v>229</v>
      </c>
      <c r="B17" s="12" t="s">
        <v>185</v>
      </c>
      <c r="C17" s="13" t="s">
        <v>25</v>
      </c>
      <c r="D17" s="6"/>
      <c r="E17" s="6"/>
      <c r="F17" s="6"/>
      <c r="G17" s="6"/>
      <c r="H17" s="6"/>
      <c r="I17" s="6"/>
      <c r="J17" s="6"/>
      <c r="K17" s="6"/>
      <c r="L17" s="6"/>
      <c r="M17" s="6"/>
    </row>
    <row r="18" spans="1:13" x14ac:dyDescent="0.25">
      <c r="B18" s="14">
        <f>AG64</f>
        <v>174.51</v>
      </c>
      <c r="C18" s="28">
        <f>AE64</f>
        <v>0.66800000000000004</v>
      </c>
      <c r="D18" s="6"/>
      <c r="E18" s="6"/>
      <c r="F18" s="6"/>
      <c r="G18" s="6"/>
      <c r="H18" s="6"/>
      <c r="I18" s="6"/>
      <c r="J18" s="6"/>
      <c r="K18" s="6"/>
      <c r="L18" s="6"/>
      <c r="M18" s="6"/>
    </row>
    <row r="19" spans="1:13" x14ac:dyDescent="0.25">
      <c r="B19" s="14">
        <f>AG66</f>
        <v>233.67</v>
      </c>
      <c r="C19" s="28">
        <f>AE66</f>
        <v>0.64800000000000002</v>
      </c>
      <c r="D19" s="6"/>
      <c r="E19" s="6"/>
      <c r="F19" s="6"/>
      <c r="G19" s="6"/>
      <c r="H19" s="6"/>
      <c r="I19" s="6"/>
      <c r="J19" s="6"/>
      <c r="K19" s="6"/>
      <c r="L19" s="6"/>
      <c r="M19" s="6"/>
    </row>
    <row r="20" spans="1:13" ht="15.75" thickBot="1" x14ac:dyDescent="0.3">
      <c r="B20" s="16">
        <f>AG68</f>
        <v>334.64</v>
      </c>
      <c r="C20" s="31">
        <f>AE68</f>
        <v>0.63700000000000001</v>
      </c>
      <c r="D20" s="6"/>
      <c r="E20" s="6"/>
      <c r="F20" s="6"/>
      <c r="G20" s="6"/>
      <c r="H20" s="6"/>
      <c r="I20" s="6"/>
      <c r="J20" s="6"/>
      <c r="K20" s="6"/>
      <c r="L20" s="6"/>
      <c r="M20" s="6"/>
    </row>
    <row r="21" spans="1:13" x14ac:dyDescent="0.25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</row>
    <row r="22" spans="1:13" x14ac:dyDescent="0.25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 x14ac:dyDescent="0.25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x14ac:dyDescent="0.25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</row>
    <row r="25" spans="1:13" x14ac:dyDescent="0.25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</row>
    <row r="26" spans="1:13" x14ac:dyDescent="0.25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</row>
    <row r="29" spans="1:13" x14ac:dyDescent="0.25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</row>
    <row r="31" spans="1:13" x14ac:dyDescent="0.25">
      <c r="A31" s="6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</row>
    <row r="32" spans="1:13" x14ac:dyDescent="0.25">
      <c r="A32" s="6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8:26" x14ac:dyDescent="0.25">
      <c r="H33" s="35"/>
      <c r="I33" s="8"/>
      <c r="J33" s="37"/>
      <c r="K33" s="39"/>
      <c r="M33" s="6"/>
    </row>
    <row r="34" spans="8:26" x14ac:dyDescent="0.25">
      <c r="H34" s="35"/>
      <c r="I34" s="8"/>
      <c r="J34" s="37"/>
      <c r="K34" s="39"/>
    </row>
    <row r="35" spans="8:26" x14ac:dyDescent="0.25">
      <c r="I35" s="6"/>
      <c r="J35" s="6"/>
    </row>
    <row r="40" spans="8:26" x14ac:dyDescent="0.25">
      <c r="M40" s="6"/>
      <c r="N40" s="6"/>
      <c r="O40" s="6"/>
      <c r="P40" s="7"/>
      <c r="T40" s="7"/>
      <c r="U40" s="7"/>
      <c r="V40" s="6"/>
      <c r="W40" s="5"/>
      <c r="X40" s="5"/>
      <c r="Y40" s="5"/>
      <c r="Z40" s="5"/>
    </row>
    <row r="41" spans="8:26" x14ac:dyDescent="0.25">
      <c r="M41" s="37"/>
      <c r="N41" s="39"/>
      <c r="O41" s="39"/>
      <c r="P41" s="49"/>
      <c r="T41" s="37"/>
      <c r="U41" s="37"/>
      <c r="V41" s="4"/>
      <c r="W41" s="4"/>
      <c r="X41" s="37"/>
      <c r="Y41" s="4"/>
    </row>
    <row r="42" spans="8:26" x14ac:dyDescent="0.25">
      <c r="M42" s="37"/>
      <c r="N42" s="39"/>
      <c r="O42" s="39"/>
      <c r="P42" s="49"/>
      <c r="T42" s="37"/>
      <c r="U42" s="37"/>
      <c r="V42" s="4"/>
      <c r="W42" s="4"/>
      <c r="X42" s="37"/>
      <c r="Y42" s="4"/>
    </row>
    <row r="43" spans="8:26" x14ac:dyDescent="0.25">
      <c r="M43" s="37"/>
      <c r="N43" s="39"/>
      <c r="O43" s="39"/>
      <c r="P43" s="49"/>
      <c r="Q43" s="39"/>
      <c r="R43" s="37"/>
      <c r="S43" s="37"/>
      <c r="T43" s="37"/>
      <c r="U43" s="37"/>
      <c r="V43" s="4"/>
      <c r="W43" s="4"/>
      <c r="X43" s="37"/>
      <c r="Y43" s="4"/>
    </row>
    <row r="44" spans="8:26" x14ac:dyDescent="0.25">
      <c r="M44" s="37"/>
      <c r="N44" s="39"/>
      <c r="O44" s="39"/>
      <c r="P44" s="49"/>
      <c r="Q44" s="39"/>
      <c r="R44" s="37"/>
      <c r="S44" s="37"/>
      <c r="T44" s="37"/>
      <c r="U44" s="37"/>
      <c r="V44" s="4"/>
      <c r="W44" s="4"/>
      <c r="X44" s="37"/>
      <c r="Y44" s="4"/>
    </row>
    <row r="45" spans="8:26" x14ac:dyDescent="0.25">
      <c r="M45" s="37"/>
      <c r="N45" s="39"/>
      <c r="O45" s="39"/>
      <c r="P45" s="49"/>
      <c r="Q45" s="39"/>
      <c r="R45" s="37"/>
      <c r="S45" s="37"/>
      <c r="T45" s="37"/>
      <c r="U45" s="37"/>
      <c r="V45" s="4"/>
      <c r="W45" s="4"/>
      <c r="X45" s="37"/>
      <c r="Y45" s="4"/>
    </row>
    <row r="46" spans="8:26" x14ac:dyDescent="0.25">
      <c r="M46" s="37"/>
      <c r="N46" s="39"/>
      <c r="O46" s="39"/>
      <c r="P46" s="49"/>
      <c r="Q46" s="39"/>
      <c r="R46" s="37"/>
      <c r="S46" s="37"/>
      <c r="T46" s="37"/>
      <c r="U46" s="37"/>
      <c r="V46" s="4"/>
      <c r="W46" s="4"/>
      <c r="X46" s="37"/>
      <c r="Y46" s="4"/>
    </row>
    <row r="47" spans="8:26" x14ac:dyDescent="0.25">
      <c r="M47" s="37"/>
      <c r="N47" s="39"/>
      <c r="O47" s="39"/>
      <c r="P47" s="49"/>
      <c r="Q47" s="39"/>
      <c r="R47" s="37"/>
      <c r="S47" s="37"/>
      <c r="T47" s="37"/>
      <c r="U47" s="37"/>
      <c r="V47" s="4"/>
      <c r="W47" s="4"/>
      <c r="X47" s="37"/>
      <c r="Y47" s="4"/>
    </row>
    <row r="48" spans="8:26" x14ac:dyDescent="0.25">
      <c r="M48" s="37"/>
      <c r="N48" s="39"/>
      <c r="O48" s="39"/>
      <c r="P48" s="49"/>
      <c r="Q48" s="39"/>
      <c r="R48" s="37"/>
      <c r="S48" s="37"/>
      <c r="T48" s="37"/>
      <c r="U48" s="37"/>
      <c r="V48" s="4"/>
      <c r="W48" s="4"/>
      <c r="X48" s="37"/>
      <c r="Y48" s="4"/>
    </row>
    <row r="49" spans="13:33" x14ac:dyDescent="0.25">
      <c r="M49" s="6"/>
      <c r="N49" s="6"/>
      <c r="O49" s="5"/>
      <c r="P49" s="5"/>
      <c r="Q49" s="5"/>
      <c r="R49" s="5"/>
      <c r="T49" s="7"/>
      <c r="U49" s="7"/>
    </row>
    <row r="50" spans="13:33" x14ac:dyDescent="0.25">
      <c r="M50" s="37"/>
      <c r="N50" s="37"/>
      <c r="O50" s="4"/>
      <c r="P50" s="4"/>
      <c r="Q50" s="37"/>
      <c r="R50" s="4"/>
      <c r="T50" s="37"/>
      <c r="U50" s="37"/>
    </row>
    <row r="51" spans="13:33" x14ac:dyDescent="0.25">
      <c r="M51" s="37"/>
      <c r="N51" s="37"/>
      <c r="O51" s="4"/>
      <c r="P51" s="4"/>
      <c r="Q51" s="37"/>
      <c r="R51" s="4"/>
      <c r="T51" s="37"/>
      <c r="U51" s="37"/>
    </row>
    <row r="52" spans="13:33" x14ac:dyDescent="0.25">
      <c r="M52" s="37"/>
      <c r="N52" s="37"/>
      <c r="O52" s="4"/>
      <c r="P52" s="4"/>
      <c r="Q52" s="37"/>
      <c r="R52" s="4"/>
      <c r="T52" s="37"/>
      <c r="U52" s="37"/>
    </row>
    <row r="53" spans="13:33" x14ac:dyDescent="0.25">
      <c r="M53" s="37"/>
      <c r="N53" s="37"/>
      <c r="O53" s="4"/>
      <c r="P53" s="4"/>
      <c r="Q53" s="37"/>
      <c r="R53" s="4"/>
      <c r="T53" s="37"/>
      <c r="U53" s="37"/>
    </row>
    <row r="54" spans="13:33" x14ac:dyDescent="0.25">
      <c r="M54" s="37"/>
      <c r="N54" s="37"/>
      <c r="O54" s="4"/>
      <c r="P54" s="4"/>
      <c r="Q54" s="37"/>
      <c r="R54" s="4"/>
      <c r="T54" s="37"/>
      <c r="U54" s="37"/>
    </row>
    <row r="55" spans="13:33" x14ac:dyDescent="0.25">
      <c r="M55" s="37"/>
      <c r="N55" s="37"/>
      <c r="O55" s="4"/>
      <c r="P55" s="4"/>
      <c r="Q55" s="37"/>
      <c r="R55" s="4"/>
      <c r="T55" s="37"/>
      <c r="U55" s="37"/>
    </row>
    <row r="56" spans="13:33" x14ac:dyDescent="0.25">
      <c r="M56" s="37"/>
      <c r="N56" s="37"/>
      <c r="O56" s="4"/>
      <c r="P56" s="4"/>
      <c r="Q56" s="37"/>
      <c r="R56" s="4"/>
      <c r="T56" s="37"/>
      <c r="U56" s="37"/>
    </row>
    <row r="57" spans="13:33" x14ac:dyDescent="0.25">
      <c r="M57" s="37"/>
      <c r="N57" s="37"/>
      <c r="O57" s="4"/>
      <c r="P57" s="4"/>
      <c r="Q57" s="37"/>
      <c r="R57" s="4"/>
      <c r="T57" s="37"/>
      <c r="U57" s="37"/>
    </row>
    <row r="58" spans="13:33" x14ac:dyDescent="0.25">
      <c r="M58" s="37"/>
      <c r="N58" s="37"/>
      <c r="O58" s="4"/>
      <c r="P58" s="4"/>
      <c r="Q58" s="37"/>
      <c r="R58" s="4"/>
      <c r="T58" s="37"/>
      <c r="U58" s="37"/>
    </row>
    <row r="59" spans="13:33" x14ac:dyDescent="0.25">
      <c r="M59" s="37"/>
      <c r="N59" s="37"/>
      <c r="O59" s="4"/>
      <c r="P59" s="4"/>
      <c r="Q59" s="37"/>
      <c r="R59" s="4"/>
      <c r="T59" s="37"/>
      <c r="U59" s="37"/>
    </row>
    <row r="60" spans="13:33" x14ac:dyDescent="0.25">
      <c r="M60" s="37"/>
      <c r="N60" s="37"/>
      <c r="O60" s="4"/>
      <c r="P60" s="4"/>
      <c r="Q60" s="37"/>
      <c r="R60" s="4"/>
      <c r="T60" s="37"/>
      <c r="U60" s="37"/>
    </row>
    <row r="61" spans="13:33" x14ac:dyDescent="0.25">
      <c r="M61" s="37"/>
      <c r="N61" s="37"/>
      <c r="O61" s="4"/>
      <c r="P61" s="4"/>
      <c r="Q61" s="37"/>
      <c r="R61" s="4"/>
      <c r="T61" s="37"/>
      <c r="U61" s="37"/>
    </row>
    <row r="62" spans="13:33" x14ac:dyDescent="0.25">
      <c r="M62" s="37"/>
      <c r="N62" s="37"/>
      <c r="O62" s="4"/>
      <c r="P62" s="4"/>
      <c r="Q62" s="37"/>
      <c r="R62" s="4"/>
      <c r="T62" s="37"/>
      <c r="U62" s="37"/>
    </row>
    <row r="63" spans="13:33" x14ac:dyDescent="0.25">
      <c r="M63" s="37"/>
      <c r="N63" s="37"/>
      <c r="O63" s="4"/>
      <c r="P63" s="4"/>
      <c r="Q63" s="37"/>
      <c r="R63" s="4"/>
      <c r="T63" s="37"/>
      <c r="U63" s="37"/>
      <c r="AA63" t="s">
        <v>444</v>
      </c>
      <c r="AB63" t="s">
        <v>446</v>
      </c>
      <c r="AC63" t="s">
        <v>445</v>
      </c>
      <c r="AD63" t="s">
        <v>443</v>
      </c>
      <c r="AE63" t="s">
        <v>451</v>
      </c>
      <c r="AF63" t="s">
        <v>447</v>
      </c>
      <c r="AG63" t="s">
        <v>448</v>
      </c>
    </row>
    <row r="64" spans="13:33" x14ac:dyDescent="0.25">
      <c r="M64" s="37"/>
      <c r="N64" s="37"/>
      <c r="O64" s="4"/>
      <c r="P64" s="4"/>
      <c r="Q64" s="37"/>
      <c r="R64" s="4"/>
      <c r="T64" s="37"/>
      <c r="U64" s="37"/>
      <c r="AA64">
        <v>1</v>
      </c>
      <c r="AB64">
        <v>100</v>
      </c>
      <c r="AC64" t="s">
        <v>427</v>
      </c>
      <c r="AD64">
        <v>0</v>
      </c>
      <c r="AE64">
        <v>0.66800000000000004</v>
      </c>
      <c r="AF64">
        <v>270.5</v>
      </c>
      <c r="AG64">
        <v>174.51</v>
      </c>
    </row>
    <row r="65" spans="1:33" x14ac:dyDescent="0.25">
      <c r="M65" s="37"/>
      <c r="N65" s="37"/>
      <c r="O65" s="4"/>
      <c r="P65" s="4"/>
      <c r="Q65" s="37"/>
      <c r="R65" s="4"/>
      <c r="T65" s="37"/>
      <c r="U65" s="37"/>
      <c r="AA65">
        <v>6</v>
      </c>
      <c r="AB65">
        <v>100</v>
      </c>
      <c r="AC65" t="s">
        <v>428</v>
      </c>
      <c r="AD65">
        <v>0</v>
      </c>
      <c r="AE65">
        <v>0.70799999999999996</v>
      </c>
      <c r="AF65">
        <v>2.15</v>
      </c>
      <c r="AG65">
        <v>1.76</v>
      </c>
    </row>
    <row r="66" spans="1:33" x14ac:dyDescent="0.25">
      <c r="M66" s="37"/>
      <c r="N66" s="37"/>
      <c r="O66" s="4"/>
      <c r="P66" s="4"/>
      <c r="Q66" s="37"/>
      <c r="R66" s="4"/>
      <c r="T66" s="37"/>
      <c r="U66" s="37"/>
      <c r="AA66">
        <v>11</v>
      </c>
      <c r="AB66">
        <v>200</v>
      </c>
      <c r="AC66" t="s">
        <v>427</v>
      </c>
      <c r="AD66">
        <v>0</v>
      </c>
      <c r="AE66">
        <v>0.64800000000000002</v>
      </c>
      <c r="AF66">
        <v>362.2</v>
      </c>
      <c r="AG66">
        <v>233.67</v>
      </c>
    </row>
    <row r="67" spans="1:33" x14ac:dyDescent="0.25">
      <c r="A67" s="36"/>
      <c r="B67" s="37"/>
      <c r="C67" s="37"/>
      <c r="D67" s="39"/>
      <c r="E67" s="37"/>
      <c r="F67" s="37"/>
      <c r="G67" s="39"/>
      <c r="H67" s="37"/>
      <c r="I67" s="37"/>
      <c r="J67" s="39"/>
      <c r="K67" s="49"/>
      <c r="L67" s="39"/>
      <c r="M67" s="37"/>
      <c r="N67" s="37"/>
      <c r="O67" s="4"/>
      <c r="P67" s="4"/>
      <c r="Q67" s="37"/>
      <c r="R67" s="4"/>
      <c r="T67" s="37"/>
      <c r="U67" s="37"/>
      <c r="AA67">
        <v>16</v>
      </c>
      <c r="AB67">
        <v>200</v>
      </c>
      <c r="AC67" t="s">
        <v>428</v>
      </c>
      <c r="AD67">
        <v>0</v>
      </c>
      <c r="AE67">
        <v>0.69199999999999995</v>
      </c>
      <c r="AF67">
        <v>4.0599999999999996</v>
      </c>
      <c r="AG67">
        <v>3.33</v>
      </c>
    </row>
    <row r="68" spans="1:33" x14ac:dyDescent="0.25">
      <c r="A68" s="36"/>
      <c r="B68" s="37"/>
      <c r="C68" s="37"/>
      <c r="D68" s="39"/>
      <c r="E68" s="37"/>
      <c r="F68" s="37"/>
      <c r="G68" s="39"/>
      <c r="H68" s="37"/>
      <c r="I68" s="37"/>
      <c r="J68" s="39"/>
      <c r="K68" s="49"/>
      <c r="L68" s="39"/>
      <c r="M68" s="37"/>
      <c r="N68" s="37"/>
      <c r="O68" s="4"/>
      <c r="P68" s="4"/>
      <c r="Q68" s="37"/>
      <c r="R68" s="4"/>
      <c r="T68" s="37"/>
      <c r="U68" s="37"/>
      <c r="AA68">
        <v>21</v>
      </c>
      <c r="AB68">
        <v>300</v>
      </c>
      <c r="AC68" t="s">
        <v>427</v>
      </c>
      <c r="AD68">
        <v>0</v>
      </c>
      <c r="AE68">
        <v>0.63700000000000001</v>
      </c>
      <c r="AF68">
        <v>518.70000000000005</v>
      </c>
      <c r="AG68">
        <v>334.64</v>
      </c>
    </row>
    <row r="69" spans="1:33" x14ac:dyDescent="0.25">
      <c r="A69" s="36"/>
      <c r="B69" s="37"/>
      <c r="C69" s="37"/>
      <c r="D69" s="39"/>
      <c r="E69" s="37"/>
      <c r="F69" s="37"/>
      <c r="G69" s="39"/>
      <c r="H69" s="37"/>
      <c r="I69" s="37"/>
      <c r="J69" s="39"/>
      <c r="K69" s="49"/>
      <c r="L69" s="39"/>
      <c r="M69" s="37"/>
      <c r="N69" s="37"/>
      <c r="O69" s="4"/>
      <c r="P69" s="4"/>
      <c r="Q69" s="37"/>
      <c r="R69" s="4"/>
      <c r="T69" s="37"/>
      <c r="U69" s="37"/>
      <c r="AA69">
        <v>26</v>
      </c>
      <c r="AB69">
        <v>300</v>
      </c>
      <c r="AC69" t="s">
        <v>428</v>
      </c>
      <c r="AD69">
        <v>0</v>
      </c>
      <c r="AE69">
        <v>0.68</v>
      </c>
      <c r="AF69">
        <v>6.5</v>
      </c>
      <c r="AG69">
        <v>5.33</v>
      </c>
    </row>
    <row r="70" spans="1:33" x14ac:dyDescent="0.25">
      <c r="A70" s="36"/>
      <c r="B70" s="37"/>
      <c r="C70" s="37"/>
      <c r="D70" s="39"/>
      <c r="E70" s="37"/>
      <c r="F70" s="37"/>
      <c r="G70" s="39"/>
      <c r="H70" s="37"/>
      <c r="I70" s="37"/>
      <c r="J70" s="39"/>
      <c r="K70" s="49"/>
      <c r="L70" s="39"/>
      <c r="M70" s="37"/>
      <c r="N70" s="37"/>
      <c r="O70" s="4"/>
      <c r="P70" s="4"/>
      <c r="Q70" s="37"/>
      <c r="R70" s="4"/>
      <c r="T70" s="37"/>
      <c r="U70" s="37"/>
    </row>
    <row r="71" spans="1:33" x14ac:dyDescent="0.25">
      <c r="A71" s="36"/>
      <c r="B71" s="37"/>
      <c r="C71" s="37"/>
      <c r="D71" s="39"/>
      <c r="E71" s="37"/>
      <c r="F71" s="37"/>
      <c r="G71" s="39"/>
      <c r="H71" s="37"/>
      <c r="I71" s="37"/>
      <c r="J71" s="39"/>
      <c r="K71" s="49"/>
      <c r="L71" s="39"/>
      <c r="M71" s="37"/>
      <c r="N71" s="37"/>
      <c r="O71" s="4"/>
      <c r="P71" s="4"/>
      <c r="Q71" s="37"/>
      <c r="R71" s="4"/>
      <c r="T71" s="37"/>
      <c r="U71" s="37"/>
      <c r="AA71" t="s">
        <v>452</v>
      </c>
    </row>
    <row r="72" spans="1:33" x14ac:dyDescent="0.25">
      <c r="A72" s="36"/>
      <c r="B72" s="37"/>
      <c r="C72" s="37"/>
      <c r="D72" s="39"/>
      <c r="E72" s="37"/>
      <c r="F72" s="37"/>
      <c r="G72" s="39"/>
      <c r="H72" s="37"/>
      <c r="I72" s="37"/>
      <c r="J72" s="39"/>
      <c r="K72" s="49"/>
      <c r="L72" s="39"/>
      <c r="M72" s="37"/>
      <c r="N72" s="37"/>
      <c r="O72" s="4"/>
      <c r="P72" s="4"/>
      <c r="Q72" s="37"/>
      <c r="R72" s="4"/>
      <c r="T72" s="37"/>
      <c r="U72" s="37"/>
    </row>
    <row r="73" spans="1:33" x14ac:dyDescent="0.25">
      <c r="A73" s="36"/>
      <c r="B73" s="37"/>
      <c r="C73" s="37"/>
      <c r="D73" s="39"/>
      <c r="E73" s="37"/>
      <c r="F73" s="37"/>
      <c r="G73" s="39"/>
      <c r="H73" s="37"/>
      <c r="I73" s="37"/>
      <c r="J73" s="39"/>
      <c r="K73" s="49"/>
      <c r="L73" s="39"/>
      <c r="M73" s="37"/>
      <c r="N73" s="37"/>
      <c r="O73" s="4"/>
      <c r="P73" s="4"/>
      <c r="Q73" s="37"/>
      <c r="R73" s="4"/>
      <c r="T73" s="37"/>
      <c r="U73" s="37"/>
    </row>
    <row r="74" spans="1:33" x14ac:dyDescent="0.25">
      <c r="A74" s="36"/>
      <c r="B74" s="37"/>
      <c r="C74" s="37"/>
      <c r="D74" s="39"/>
      <c r="E74" s="37"/>
      <c r="F74" s="37"/>
      <c r="G74" s="39"/>
      <c r="H74" s="37"/>
      <c r="I74" s="37"/>
      <c r="J74" s="39"/>
      <c r="K74" s="49"/>
      <c r="L74" s="39"/>
      <c r="M74" s="37"/>
      <c r="N74" s="37"/>
      <c r="O74" s="4"/>
      <c r="P74" s="4"/>
      <c r="Q74" s="37"/>
      <c r="R74" s="4"/>
      <c r="T74" s="37"/>
      <c r="U74" s="37"/>
    </row>
    <row r="75" spans="1:33" x14ac:dyDescent="0.25">
      <c r="A75" s="36"/>
      <c r="B75" s="37"/>
      <c r="C75" s="37"/>
      <c r="D75" s="39"/>
      <c r="E75" s="37"/>
      <c r="F75" s="37"/>
      <c r="G75" s="39"/>
      <c r="H75" s="37"/>
      <c r="I75" s="37"/>
      <c r="J75" s="39"/>
      <c r="K75" s="49"/>
      <c r="L75" s="39"/>
      <c r="M75" s="37"/>
      <c r="N75" s="37"/>
      <c r="O75" s="4"/>
      <c r="P75" s="4"/>
      <c r="Q75" s="37"/>
      <c r="R75" s="4"/>
      <c r="T75" s="37"/>
      <c r="U75" s="37"/>
    </row>
    <row r="82" spans="18:18" x14ac:dyDescent="0.25">
      <c r="R82" s="3"/>
    </row>
    <row r="83" spans="18:18" x14ac:dyDescent="0.25">
      <c r="R83" s="101"/>
    </row>
    <row r="106" spans="5:9" x14ac:dyDescent="0.25">
      <c r="E106" s="4"/>
      <c r="G106" s="4"/>
      <c r="H106" s="50"/>
      <c r="I106" s="50"/>
    </row>
    <row r="107" spans="5:9" x14ac:dyDescent="0.25">
      <c r="E107" s="4"/>
      <c r="G107" s="4"/>
      <c r="H107" s="50"/>
      <c r="I107" s="50"/>
    </row>
    <row r="108" spans="5:9" x14ac:dyDescent="0.25">
      <c r="E108" s="4"/>
      <c r="G108" s="4"/>
      <c r="H108" s="50"/>
      <c r="I108" s="50"/>
    </row>
    <row r="109" spans="5:9" x14ac:dyDescent="0.25">
      <c r="E109" s="4"/>
      <c r="G109" s="4"/>
      <c r="H109" s="50"/>
      <c r="I109" s="50"/>
    </row>
    <row r="110" spans="5:9" x14ac:dyDescent="0.25">
      <c r="E110" s="4"/>
      <c r="G110" s="4"/>
      <c r="H110" s="50"/>
      <c r="I110" s="50"/>
    </row>
    <row r="111" spans="5:9" x14ac:dyDescent="0.25">
      <c r="E111" s="4"/>
      <c r="G111" s="4"/>
      <c r="H111" s="50"/>
      <c r="I111" s="50"/>
    </row>
    <row r="112" spans="5:9" x14ac:dyDescent="0.25">
      <c r="E112" s="4"/>
      <c r="G112" s="4"/>
      <c r="H112" s="50"/>
      <c r="I112" s="50"/>
    </row>
    <row r="113" spans="5:9" x14ac:dyDescent="0.25">
      <c r="E113" s="4"/>
      <c r="G113" s="4"/>
      <c r="H113" s="50"/>
      <c r="I113" s="50"/>
    </row>
    <row r="114" spans="5:9" x14ac:dyDescent="0.25">
      <c r="E114" s="4"/>
      <c r="G114" s="4"/>
      <c r="H114" s="50"/>
      <c r="I114" s="50"/>
    </row>
    <row r="115" spans="5:9" x14ac:dyDescent="0.25">
      <c r="E115" s="4"/>
      <c r="G115" s="4"/>
      <c r="H115" s="50"/>
      <c r="I115" s="50"/>
    </row>
    <row r="116" spans="5:9" x14ac:dyDescent="0.25">
      <c r="E116" s="4"/>
      <c r="G116" s="4"/>
      <c r="H116" s="50"/>
      <c r="I116" s="50"/>
    </row>
    <row r="117" spans="5:9" x14ac:dyDescent="0.25">
      <c r="E117" s="4"/>
      <c r="G117" s="4"/>
      <c r="H117" s="50"/>
      <c r="I117" s="50"/>
    </row>
    <row r="118" spans="5:9" x14ac:dyDescent="0.25">
      <c r="E118" s="4"/>
      <c r="G118" s="4"/>
      <c r="H118" s="50"/>
      <c r="I118" s="50"/>
    </row>
    <row r="119" spans="5:9" x14ac:dyDescent="0.25">
      <c r="E119" s="4"/>
      <c r="G119" s="4"/>
      <c r="H119" s="50"/>
      <c r="I119" s="50"/>
    </row>
    <row r="120" spans="5:9" x14ac:dyDescent="0.25">
      <c r="E120" s="4"/>
      <c r="G120" s="4"/>
      <c r="H120" s="50"/>
      <c r="I120" s="50"/>
    </row>
    <row r="121" spans="5:9" x14ac:dyDescent="0.25">
      <c r="E121" s="4"/>
      <c r="G121" s="4"/>
      <c r="H121" s="50"/>
      <c r="I121" s="50"/>
    </row>
    <row r="122" spans="5:9" x14ac:dyDescent="0.25">
      <c r="E122" s="4"/>
      <c r="G122" s="4"/>
      <c r="H122" s="50"/>
      <c r="I122" s="50"/>
    </row>
    <row r="123" spans="5:9" x14ac:dyDescent="0.25">
      <c r="E123" s="4"/>
      <c r="G123" s="4"/>
      <c r="H123" s="50"/>
      <c r="I123" s="50"/>
    </row>
    <row r="124" spans="5:9" x14ac:dyDescent="0.25">
      <c r="E124" s="4"/>
      <c r="G124" s="4"/>
      <c r="H124" s="50"/>
      <c r="I124" s="50"/>
    </row>
    <row r="125" spans="5:9" x14ac:dyDescent="0.25">
      <c r="E125" s="4"/>
      <c r="G125" s="4"/>
      <c r="H125" s="50"/>
      <c r="I125" s="50"/>
    </row>
    <row r="126" spans="5:9" x14ac:dyDescent="0.25">
      <c r="E126" s="4"/>
      <c r="G126" s="4"/>
      <c r="H126" s="50"/>
      <c r="I126" s="50"/>
    </row>
    <row r="127" spans="5:9" x14ac:dyDescent="0.25">
      <c r="E127" s="4"/>
      <c r="G127" s="4"/>
      <c r="H127" s="50"/>
      <c r="I127" s="50"/>
    </row>
    <row r="128" spans="5:9" x14ac:dyDescent="0.25">
      <c r="E128" s="4"/>
      <c r="G128" s="4"/>
      <c r="H128" s="50"/>
      <c r="I128" s="50"/>
    </row>
    <row r="129" spans="5:9" x14ac:dyDescent="0.25">
      <c r="E129" s="4"/>
      <c r="G129" s="4"/>
      <c r="H129" s="50"/>
      <c r="I129" s="50"/>
    </row>
    <row r="130" spans="5:9" x14ac:dyDescent="0.25">
      <c r="E130" s="4"/>
      <c r="G130" s="4"/>
      <c r="H130" s="50"/>
      <c r="I130" s="50"/>
    </row>
    <row r="131" spans="5:9" x14ac:dyDescent="0.25">
      <c r="E131" s="4"/>
      <c r="G131" s="4"/>
      <c r="H131" s="50"/>
      <c r="I131" s="50"/>
    </row>
    <row r="132" spans="5:9" x14ac:dyDescent="0.25">
      <c r="E132" s="4"/>
      <c r="G132" s="4"/>
      <c r="H132" s="50"/>
      <c r="I132" s="50"/>
    </row>
    <row r="133" spans="5:9" x14ac:dyDescent="0.25">
      <c r="E133" s="4"/>
      <c r="G133" s="4"/>
      <c r="H133" s="50"/>
      <c r="I133" s="50"/>
    </row>
    <row r="134" spans="5:9" x14ac:dyDescent="0.25">
      <c r="E134" s="4"/>
      <c r="G134" s="4"/>
      <c r="H134" s="50"/>
      <c r="I134" s="50"/>
    </row>
    <row r="135" spans="5:9" x14ac:dyDescent="0.25">
      <c r="E135" s="4"/>
      <c r="G135" s="4"/>
      <c r="H135" s="50"/>
      <c r="I135" s="50"/>
    </row>
    <row r="136" spans="5:9" x14ac:dyDescent="0.25">
      <c r="E136" s="4"/>
      <c r="G136" s="4"/>
      <c r="H136" s="50"/>
      <c r="I136" s="50"/>
    </row>
    <row r="137" spans="5:9" x14ac:dyDescent="0.25">
      <c r="E137" s="4"/>
      <c r="G137" s="4"/>
      <c r="H137" s="50"/>
      <c r="I137" s="50"/>
    </row>
    <row r="138" spans="5:9" x14ac:dyDescent="0.25">
      <c r="E138" s="4"/>
      <c r="G138" s="4"/>
      <c r="H138" s="50"/>
      <c r="I138" s="50"/>
    </row>
    <row r="139" spans="5:9" x14ac:dyDescent="0.25">
      <c r="E139" s="4"/>
      <c r="G139" s="4"/>
      <c r="H139" s="50"/>
      <c r="I139" s="50"/>
    </row>
    <row r="140" spans="5:9" x14ac:dyDescent="0.25">
      <c r="E140" s="4"/>
      <c r="G140" s="4"/>
      <c r="H140" s="50"/>
      <c r="I140" s="50"/>
    </row>
    <row r="141" spans="5:9" x14ac:dyDescent="0.25">
      <c r="E141" s="4"/>
      <c r="G141" s="4"/>
      <c r="H141" s="50"/>
      <c r="I141" s="50"/>
    </row>
    <row r="142" spans="5:9" x14ac:dyDescent="0.25">
      <c r="E142" s="4"/>
      <c r="G142" s="4"/>
      <c r="H142" s="50"/>
      <c r="I142" s="50"/>
    </row>
    <row r="143" spans="5:9" x14ac:dyDescent="0.25">
      <c r="E143" s="4"/>
      <c r="G143" s="4"/>
      <c r="H143" s="50"/>
      <c r="I143" s="50"/>
    </row>
    <row r="144" spans="5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  <row r="157" spans="9:9" x14ac:dyDescent="0.25">
      <c r="I157" s="50"/>
    </row>
  </sheetData>
  <phoneticPr fontId="6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E7D4A4-90CB-49D9-897A-8F3765E28056}">
  <sheetPr>
    <tabColor theme="7"/>
  </sheetPr>
  <dimension ref="A1:AP157"/>
  <sheetViews>
    <sheetView zoomScale="85" zoomScaleNormal="85" workbookViewId="0">
      <selection activeCell="N2" sqref="N2"/>
    </sheetView>
  </sheetViews>
  <sheetFormatPr baseColWidth="10" defaultRowHeight="15" x14ac:dyDescent="0.25"/>
  <cols>
    <col min="2" max="2" width="14.5703125" customWidth="1"/>
  </cols>
  <sheetData>
    <row r="1" spans="1:31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</row>
    <row r="2" spans="1:31" x14ac:dyDescent="0.25">
      <c r="A2" s="55"/>
      <c r="B2" s="56"/>
      <c r="C2" s="56" t="s">
        <v>149</v>
      </c>
      <c r="D2" s="56" t="s">
        <v>149</v>
      </c>
      <c r="E2" s="56" t="s">
        <v>149</v>
      </c>
      <c r="F2" s="56" t="s">
        <v>149</v>
      </c>
      <c r="G2" s="56">
        <v>2.65</v>
      </c>
      <c r="H2" s="56" t="s">
        <v>149</v>
      </c>
      <c r="I2" s="56">
        <v>1.87</v>
      </c>
      <c r="J2" s="56">
        <v>0.27</v>
      </c>
      <c r="K2" s="56">
        <v>0.94299999999999995</v>
      </c>
      <c r="L2" s="56">
        <v>0.54800000000000004</v>
      </c>
      <c r="M2" s="56" t="s">
        <v>246</v>
      </c>
      <c r="N2" s="56" t="s">
        <v>565</v>
      </c>
      <c r="O2" s="56">
        <v>0.1</v>
      </c>
      <c r="P2" s="125" t="s">
        <v>472</v>
      </c>
      <c r="V2" s="1"/>
      <c r="Z2" t="s">
        <v>467</v>
      </c>
      <c r="AA2" t="s">
        <v>468</v>
      </c>
      <c r="AB2" t="s">
        <v>471</v>
      </c>
      <c r="AC2" t="s">
        <v>117</v>
      </c>
      <c r="AD2" t="s">
        <v>469</v>
      </c>
      <c r="AE2" t="s">
        <v>470</v>
      </c>
    </row>
    <row r="3" spans="1:31" ht="15.75" thickBot="1" x14ac:dyDescent="0.3">
      <c r="A3" s="29"/>
      <c r="B3" s="30" t="s">
        <v>114</v>
      </c>
      <c r="C3" s="30">
        <v>0.92500000000000004</v>
      </c>
      <c r="D3" s="30">
        <v>5.8599999999999999E-2</v>
      </c>
      <c r="E3" s="30">
        <v>0.42299999999999999</v>
      </c>
      <c r="F3" s="30">
        <v>0</v>
      </c>
      <c r="G3" s="30" t="s">
        <v>149</v>
      </c>
      <c r="H3" s="74">
        <f>0.196680666650973^2 /(0.265822356470197*0.158224400809209)</f>
        <v>0.91972582243713019</v>
      </c>
      <c r="I3" s="74">
        <f>0.265822356470197/0.158224400809209</f>
        <v>1.680033895598267</v>
      </c>
      <c r="J3" s="30">
        <v>0.25</v>
      </c>
      <c r="K3" s="53">
        <v>0.87548638132295697</v>
      </c>
      <c r="L3" s="53">
        <v>0.58132295719844296</v>
      </c>
      <c r="M3" s="30" t="s">
        <v>149</v>
      </c>
      <c r="N3" s="30" t="s">
        <v>567</v>
      </c>
      <c r="O3" s="30" t="s">
        <v>149</v>
      </c>
      <c r="P3" s="73" t="s">
        <v>473</v>
      </c>
      <c r="V3" s="1"/>
      <c r="Z3" t="s">
        <v>26</v>
      </c>
      <c r="AA3">
        <v>25.2</v>
      </c>
      <c r="AB3">
        <v>100</v>
      </c>
      <c r="AC3">
        <v>0.126</v>
      </c>
      <c r="AD3">
        <v>1</v>
      </c>
      <c r="AE3">
        <v>0.15</v>
      </c>
    </row>
    <row r="4" spans="1:31" x14ac:dyDescent="0.25">
      <c r="V4" s="1"/>
      <c r="Z4" t="s">
        <v>26</v>
      </c>
      <c r="AA4">
        <v>22.6</v>
      </c>
      <c r="AB4">
        <v>100</v>
      </c>
      <c r="AC4">
        <v>0.113</v>
      </c>
      <c r="AD4">
        <v>3</v>
      </c>
      <c r="AE4">
        <v>0.15</v>
      </c>
    </row>
    <row r="5" spans="1:31" ht="16.5" thickBot="1" x14ac:dyDescent="0.3">
      <c r="P5" s="9"/>
      <c r="V5" s="1"/>
      <c r="Z5" t="s">
        <v>26</v>
      </c>
      <c r="AA5">
        <v>15.6</v>
      </c>
      <c r="AB5">
        <v>100</v>
      </c>
      <c r="AC5">
        <v>7.8E-2</v>
      </c>
      <c r="AD5">
        <v>114</v>
      </c>
      <c r="AE5">
        <v>0.15</v>
      </c>
    </row>
    <row r="6" spans="1:31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84" t="s">
        <v>572</v>
      </c>
      <c r="K6" s="83" t="s">
        <v>574</v>
      </c>
      <c r="L6" s="22" t="s">
        <v>573</v>
      </c>
      <c r="M6" s="47" t="s">
        <v>118</v>
      </c>
      <c r="N6" s="37"/>
      <c r="V6" s="1"/>
      <c r="Z6" t="s">
        <v>26</v>
      </c>
      <c r="AA6">
        <v>30</v>
      </c>
      <c r="AB6">
        <v>100</v>
      </c>
      <c r="AC6">
        <v>0.15</v>
      </c>
      <c r="AD6">
        <v>4</v>
      </c>
      <c r="AE6">
        <v>0.3</v>
      </c>
    </row>
    <row r="7" spans="1:31" x14ac:dyDescent="0.25">
      <c r="B7" s="55">
        <v>1</v>
      </c>
      <c r="C7" t="s">
        <v>466</v>
      </c>
      <c r="D7" s="56">
        <f t="shared" ref="D7:D15" si="0">AB3</f>
        <v>100</v>
      </c>
      <c r="E7" s="57">
        <f t="shared" ref="E7:E15" si="1">AC3</f>
        <v>0.126</v>
      </c>
      <c r="F7" s="56">
        <f>D7</f>
        <v>100</v>
      </c>
      <c r="G7" s="57">
        <f>$K$3-M7*($K$3-$L$3)</f>
        <v>0.83136186770427989</v>
      </c>
      <c r="H7" s="58">
        <f t="shared" ref="H7:H15" si="2">AD3</f>
        <v>1</v>
      </c>
      <c r="I7" t="s">
        <v>474</v>
      </c>
      <c r="J7" s="56">
        <v>1</v>
      </c>
      <c r="K7" s="57">
        <f>G7</f>
        <v>0.83136186770427989</v>
      </c>
      <c r="L7" s="60" t="str">
        <f>_xlfn.CONCAT("p_eff = ",F7," , e0_prom = ",ROUND(K7,3))</f>
        <v>p_eff = 100 , e0_prom = 0.831</v>
      </c>
      <c r="M7">
        <f>AE3</f>
        <v>0.15</v>
      </c>
      <c r="N7" s="46" t="s">
        <v>475</v>
      </c>
      <c r="V7" s="1"/>
      <c r="Z7" t="s">
        <v>26</v>
      </c>
      <c r="AA7">
        <v>26</v>
      </c>
      <c r="AB7">
        <v>100</v>
      </c>
      <c r="AC7">
        <v>0.13</v>
      </c>
      <c r="AD7">
        <v>16</v>
      </c>
      <c r="AE7">
        <v>0.3</v>
      </c>
    </row>
    <row r="8" spans="1:31" x14ac:dyDescent="0.25">
      <c r="B8" s="55">
        <v>2</v>
      </c>
      <c r="C8" t="s">
        <v>466</v>
      </c>
      <c r="D8" s="56">
        <f t="shared" si="0"/>
        <v>100</v>
      </c>
      <c r="E8" s="57">
        <f t="shared" si="1"/>
        <v>0.113</v>
      </c>
      <c r="F8" s="56">
        <f t="shared" ref="F8:F15" si="3">D8</f>
        <v>100</v>
      </c>
      <c r="G8" s="57">
        <f t="shared" ref="G8:G15" si="4">$K$3-M8*($K$3-$L$3)</f>
        <v>0.83136186770427989</v>
      </c>
      <c r="H8" s="58">
        <f t="shared" si="2"/>
        <v>3</v>
      </c>
      <c r="I8" t="s">
        <v>474</v>
      </c>
      <c r="J8" s="10">
        <v>1</v>
      </c>
      <c r="K8" s="57">
        <f t="shared" ref="K8:K15" si="5">G8</f>
        <v>0.83136186770427989</v>
      </c>
      <c r="L8" s="60" t="str">
        <f t="shared" ref="L8:L15" si="6">_xlfn.CONCAT("p_eff = ",F8," , e0_prom = ",ROUND(K8,3))</f>
        <v>p_eff = 100 , e0_prom = 0.831</v>
      </c>
      <c r="M8">
        <f t="shared" ref="M8:M15" si="7">AE4</f>
        <v>0.15</v>
      </c>
      <c r="V8" s="1"/>
      <c r="Z8" t="s">
        <v>26</v>
      </c>
      <c r="AA8">
        <v>24</v>
      </c>
      <c r="AB8">
        <v>100</v>
      </c>
      <c r="AC8">
        <v>0.12</v>
      </c>
      <c r="AD8">
        <v>44</v>
      </c>
      <c r="AE8">
        <v>0.3</v>
      </c>
    </row>
    <row r="9" spans="1:31" x14ac:dyDescent="0.25">
      <c r="B9" s="55">
        <v>3</v>
      </c>
      <c r="C9" t="s">
        <v>466</v>
      </c>
      <c r="D9" s="56">
        <f t="shared" si="0"/>
        <v>100</v>
      </c>
      <c r="E9" s="57">
        <f t="shared" si="1"/>
        <v>7.8E-2</v>
      </c>
      <c r="F9" s="56">
        <f t="shared" si="3"/>
        <v>100</v>
      </c>
      <c r="G9" s="57">
        <f t="shared" si="4"/>
        <v>0.83136186770427989</v>
      </c>
      <c r="H9" s="58">
        <f t="shared" si="2"/>
        <v>114</v>
      </c>
      <c r="I9" t="s">
        <v>474</v>
      </c>
      <c r="J9" s="10">
        <v>1</v>
      </c>
      <c r="K9" s="57">
        <f t="shared" si="5"/>
        <v>0.83136186770427989</v>
      </c>
      <c r="L9" s="60" t="str">
        <f t="shared" si="6"/>
        <v>p_eff = 100 , e0_prom = 0.831</v>
      </c>
      <c r="M9">
        <f t="shared" si="7"/>
        <v>0.15</v>
      </c>
      <c r="V9" s="1"/>
      <c r="Z9" t="s">
        <v>26</v>
      </c>
      <c r="AA9">
        <v>62</v>
      </c>
      <c r="AB9">
        <v>100</v>
      </c>
      <c r="AC9">
        <v>0.31</v>
      </c>
      <c r="AD9">
        <v>2</v>
      </c>
      <c r="AE9">
        <v>0.6</v>
      </c>
    </row>
    <row r="10" spans="1:31" x14ac:dyDescent="0.25">
      <c r="B10" s="55">
        <v>4</v>
      </c>
      <c r="C10" t="s">
        <v>466</v>
      </c>
      <c r="D10" s="56">
        <f t="shared" si="0"/>
        <v>100</v>
      </c>
      <c r="E10" s="57">
        <f t="shared" si="1"/>
        <v>0.15</v>
      </c>
      <c r="F10" s="56">
        <f t="shared" si="3"/>
        <v>100</v>
      </c>
      <c r="G10" s="57">
        <f t="shared" si="4"/>
        <v>0.7872373540856028</v>
      </c>
      <c r="H10" s="58">
        <f t="shared" si="2"/>
        <v>4</v>
      </c>
      <c r="I10" t="s">
        <v>474</v>
      </c>
      <c r="J10" s="10">
        <v>2</v>
      </c>
      <c r="K10" s="57">
        <f t="shared" si="5"/>
        <v>0.7872373540856028</v>
      </c>
      <c r="L10" s="60" t="str">
        <f t="shared" si="6"/>
        <v>p_eff = 100 , e0_prom = 0.787</v>
      </c>
      <c r="M10">
        <f t="shared" si="7"/>
        <v>0.3</v>
      </c>
      <c r="V10" s="1"/>
      <c r="Z10" t="s">
        <v>26</v>
      </c>
      <c r="AA10">
        <v>48</v>
      </c>
      <c r="AB10">
        <v>100</v>
      </c>
      <c r="AC10">
        <v>0.24</v>
      </c>
      <c r="AD10">
        <v>24</v>
      </c>
      <c r="AE10">
        <v>0.6</v>
      </c>
    </row>
    <row r="11" spans="1:31" x14ac:dyDescent="0.25">
      <c r="B11" s="55">
        <v>5</v>
      </c>
      <c r="C11" t="s">
        <v>466</v>
      </c>
      <c r="D11" s="56">
        <f t="shared" si="0"/>
        <v>100</v>
      </c>
      <c r="E11" s="57">
        <f t="shared" si="1"/>
        <v>0.13</v>
      </c>
      <c r="F11" s="56">
        <f t="shared" si="3"/>
        <v>100</v>
      </c>
      <c r="G11" s="57">
        <f t="shared" si="4"/>
        <v>0.7872373540856028</v>
      </c>
      <c r="H11" s="58">
        <f t="shared" si="2"/>
        <v>16</v>
      </c>
      <c r="I11" t="s">
        <v>474</v>
      </c>
      <c r="J11" s="10">
        <v>2</v>
      </c>
      <c r="K11" s="57">
        <f t="shared" si="5"/>
        <v>0.7872373540856028</v>
      </c>
      <c r="L11" s="60" t="str">
        <f t="shared" si="6"/>
        <v>p_eff = 100 , e0_prom = 0.787</v>
      </c>
      <c r="M11">
        <f t="shared" si="7"/>
        <v>0.3</v>
      </c>
      <c r="N11" s="45"/>
      <c r="V11" s="1"/>
      <c r="Z11" t="s">
        <v>26</v>
      </c>
      <c r="AA11">
        <v>42</v>
      </c>
      <c r="AB11">
        <v>100</v>
      </c>
      <c r="AC11">
        <v>0.21</v>
      </c>
      <c r="AD11">
        <v>68</v>
      </c>
      <c r="AE11">
        <v>0.6</v>
      </c>
    </row>
    <row r="12" spans="1:31" x14ac:dyDescent="0.25">
      <c r="B12" s="55">
        <v>6</v>
      </c>
      <c r="C12" t="s">
        <v>466</v>
      </c>
      <c r="D12" s="56">
        <f t="shared" si="0"/>
        <v>100</v>
      </c>
      <c r="E12" s="57">
        <f t="shared" si="1"/>
        <v>0.12</v>
      </c>
      <c r="F12" s="56">
        <f t="shared" si="3"/>
        <v>100</v>
      </c>
      <c r="G12" s="57">
        <f t="shared" si="4"/>
        <v>0.7872373540856028</v>
      </c>
      <c r="H12" s="58">
        <f t="shared" si="2"/>
        <v>44</v>
      </c>
      <c r="I12" t="s">
        <v>474</v>
      </c>
      <c r="J12" s="10">
        <v>2</v>
      </c>
      <c r="K12" s="57">
        <f t="shared" si="5"/>
        <v>0.7872373540856028</v>
      </c>
      <c r="L12" s="60" t="str">
        <f t="shared" si="6"/>
        <v>p_eff = 100 , e0_prom = 0.787</v>
      </c>
      <c r="M12">
        <f t="shared" si="7"/>
        <v>0.3</v>
      </c>
      <c r="V12" s="1"/>
    </row>
    <row r="13" spans="1:31" x14ac:dyDescent="0.25">
      <c r="B13" s="55">
        <v>7</v>
      </c>
      <c r="C13" t="s">
        <v>466</v>
      </c>
      <c r="D13" s="56">
        <f t="shared" si="0"/>
        <v>100</v>
      </c>
      <c r="E13" s="57">
        <f t="shared" si="1"/>
        <v>0.31</v>
      </c>
      <c r="F13" s="56">
        <f t="shared" si="3"/>
        <v>100</v>
      </c>
      <c r="G13" s="57">
        <f t="shared" si="4"/>
        <v>0.69898832684824863</v>
      </c>
      <c r="H13" s="58">
        <f t="shared" si="2"/>
        <v>2</v>
      </c>
      <c r="I13" t="s">
        <v>474</v>
      </c>
      <c r="J13" s="10">
        <v>3</v>
      </c>
      <c r="K13" s="57">
        <f t="shared" si="5"/>
        <v>0.69898832684824863</v>
      </c>
      <c r="L13" s="60" t="str">
        <f t="shared" si="6"/>
        <v>p_eff = 100 , e0_prom = 0.699</v>
      </c>
      <c r="M13">
        <f t="shared" si="7"/>
        <v>0.6</v>
      </c>
      <c r="V13" s="1"/>
    </row>
    <row r="14" spans="1:31" x14ac:dyDescent="0.25">
      <c r="B14" s="55">
        <v>8</v>
      </c>
      <c r="C14" t="s">
        <v>466</v>
      </c>
      <c r="D14" s="56">
        <f t="shared" si="0"/>
        <v>100</v>
      </c>
      <c r="E14" s="57">
        <f t="shared" si="1"/>
        <v>0.24</v>
      </c>
      <c r="F14" s="56">
        <f t="shared" si="3"/>
        <v>100</v>
      </c>
      <c r="G14" s="57">
        <f t="shared" si="4"/>
        <v>0.69898832684824863</v>
      </c>
      <c r="H14" s="58">
        <f t="shared" si="2"/>
        <v>24</v>
      </c>
      <c r="I14" t="s">
        <v>474</v>
      </c>
      <c r="J14" s="10">
        <v>3</v>
      </c>
      <c r="K14" s="57">
        <f t="shared" si="5"/>
        <v>0.69898832684824863</v>
      </c>
      <c r="L14" s="60" t="str">
        <f t="shared" si="6"/>
        <v>p_eff = 100 , e0_prom = 0.699</v>
      </c>
      <c r="M14">
        <f t="shared" si="7"/>
        <v>0.6</v>
      </c>
      <c r="Q14" s="6"/>
      <c r="R14" s="6"/>
      <c r="S14" s="6"/>
      <c r="V14" s="1"/>
    </row>
    <row r="15" spans="1:31" ht="15.75" thickBot="1" x14ac:dyDescent="0.3">
      <c r="B15" s="103">
        <v>9</v>
      </c>
      <c r="C15" s="48" t="s">
        <v>466</v>
      </c>
      <c r="D15" s="94">
        <f t="shared" si="0"/>
        <v>100</v>
      </c>
      <c r="E15" s="104">
        <f t="shared" si="1"/>
        <v>0.21</v>
      </c>
      <c r="F15" s="94">
        <f t="shared" si="3"/>
        <v>100</v>
      </c>
      <c r="G15" s="104">
        <f t="shared" si="4"/>
        <v>0.69898832684824863</v>
      </c>
      <c r="H15" s="105">
        <f t="shared" si="2"/>
        <v>68</v>
      </c>
      <c r="I15" s="48" t="s">
        <v>474</v>
      </c>
      <c r="J15" s="30">
        <v>3</v>
      </c>
      <c r="K15" s="104">
        <f t="shared" si="5"/>
        <v>0.69898832684824863</v>
      </c>
      <c r="L15" s="106" t="str">
        <f t="shared" si="6"/>
        <v>p_eff = 100 , e0_prom = 0.699</v>
      </c>
      <c r="M15">
        <f t="shared" si="7"/>
        <v>0.6</v>
      </c>
    </row>
    <row r="16" spans="1:31" ht="15.75" thickBot="1" x14ac:dyDescent="0.3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</row>
    <row r="17" spans="1:13" ht="15.75" thickBot="1" x14ac:dyDescent="0.3">
      <c r="A17" s="20" t="s">
        <v>229</v>
      </c>
      <c r="B17" s="21" t="s">
        <v>185</v>
      </c>
      <c r="C17" s="22" t="s">
        <v>25</v>
      </c>
      <c r="D17" s="6"/>
      <c r="E17" s="6"/>
      <c r="F17" s="6"/>
      <c r="G17" s="6"/>
      <c r="H17" s="6"/>
      <c r="I17" s="6"/>
      <c r="J17" s="6"/>
      <c r="K17" s="6"/>
      <c r="L17" s="6"/>
      <c r="M17" s="6"/>
    </row>
    <row r="18" spans="1:13" x14ac:dyDescent="0.25">
      <c r="B18" s="18">
        <f>AN54</f>
        <v>1</v>
      </c>
      <c r="C18" s="19">
        <f>AG54</f>
        <v>0.90800000000000003</v>
      </c>
      <c r="D18" s="6"/>
      <c r="E18" s="6"/>
      <c r="F18" s="6"/>
      <c r="G18" s="6"/>
      <c r="H18" s="6"/>
      <c r="I18" s="6"/>
      <c r="J18" s="6"/>
      <c r="K18" s="6"/>
      <c r="L18" s="6"/>
      <c r="M18" s="6"/>
    </row>
    <row r="19" spans="1:13" x14ac:dyDescent="0.25">
      <c r="B19" s="18">
        <f t="shared" ref="B19:B31" si="8">AN55</f>
        <v>29</v>
      </c>
      <c r="C19" s="19">
        <f t="shared" ref="C19:C31" si="9">AG55</f>
        <v>0.89</v>
      </c>
      <c r="D19" s="6"/>
      <c r="E19" s="6"/>
      <c r="F19" s="6"/>
      <c r="G19" s="6"/>
      <c r="H19" s="6"/>
      <c r="I19" s="6"/>
      <c r="J19" s="6"/>
      <c r="K19" s="6"/>
      <c r="L19" s="6"/>
      <c r="M19" s="6"/>
    </row>
    <row r="20" spans="1:13" x14ac:dyDescent="0.25">
      <c r="B20" s="18">
        <f t="shared" si="8"/>
        <v>103</v>
      </c>
      <c r="C20" s="19">
        <f t="shared" si="9"/>
        <v>0.85799999999999998</v>
      </c>
      <c r="D20" s="6"/>
      <c r="E20" s="6"/>
      <c r="F20" s="6"/>
      <c r="G20" s="6"/>
      <c r="H20" s="6"/>
      <c r="I20" s="6"/>
      <c r="J20" s="6"/>
      <c r="K20" s="6"/>
      <c r="L20" s="6"/>
      <c r="M20" s="6"/>
    </row>
    <row r="21" spans="1:13" x14ac:dyDescent="0.25">
      <c r="B21" s="18">
        <f t="shared" si="8"/>
        <v>5</v>
      </c>
      <c r="C21" s="19">
        <f t="shared" si="9"/>
        <v>0.90600000000000003</v>
      </c>
      <c r="D21" s="6"/>
      <c r="E21" s="6"/>
      <c r="F21" s="6"/>
      <c r="G21" s="6"/>
    </row>
    <row r="22" spans="1:13" x14ac:dyDescent="0.25">
      <c r="B22" s="18">
        <f t="shared" si="8"/>
        <v>27</v>
      </c>
      <c r="C22" s="19">
        <f t="shared" si="9"/>
        <v>0.89</v>
      </c>
      <c r="D22" s="6"/>
      <c r="E22" s="6"/>
      <c r="F22" s="6"/>
      <c r="G22" s="6"/>
    </row>
    <row r="23" spans="1:13" x14ac:dyDescent="0.25">
      <c r="B23" s="18">
        <f t="shared" si="8"/>
        <v>71</v>
      </c>
      <c r="C23" s="19">
        <f t="shared" si="9"/>
        <v>0.871</v>
      </c>
      <c r="D23" s="6"/>
      <c r="E23" s="6"/>
      <c r="F23" s="6"/>
      <c r="G23" s="6"/>
    </row>
    <row r="24" spans="1:13" x14ac:dyDescent="0.25">
      <c r="B24" s="18">
        <f t="shared" si="8"/>
        <v>579</v>
      </c>
      <c r="C24" s="19">
        <f t="shared" si="9"/>
        <v>0.79600000000000004</v>
      </c>
      <c r="D24" s="6"/>
      <c r="E24" s="6"/>
      <c r="F24" s="6"/>
      <c r="G24" s="6"/>
    </row>
    <row r="25" spans="1:13" x14ac:dyDescent="0.25">
      <c r="B25" s="18">
        <f t="shared" si="8"/>
        <v>7</v>
      </c>
      <c r="C25" s="19">
        <f t="shared" si="9"/>
        <v>0.90800000000000003</v>
      </c>
      <c r="D25" s="6"/>
      <c r="E25" s="6"/>
      <c r="F25" s="6"/>
      <c r="G25" s="6"/>
    </row>
    <row r="26" spans="1:13" x14ac:dyDescent="0.25">
      <c r="B26" s="18">
        <f t="shared" si="8"/>
        <v>26</v>
      </c>
      <c r="C26" s="19">
        <f t="shared" si="9"/>
        <v>0.88800000000000001</v>
      </c>
      <c r="D26" s="6"/>
      <c r="E26" s="6"/>
      <c r="F26" s="6"/>
      <c r="G26" s="6"/>
    </row>
    <row r="27" spans="1:13" x14ac:dyDescent="0.25">
      <c r="B27" s="18">
        <f t="shared" si="8"/>
        <v>272</v>
      </c>
      <c r="C27" s="19">
        <f t="shared" si="9"/>
        <v>0.83299999999999996</v>
      </c>
      <c r="D27" s="6"/>
      <c r="E27" s="6"/>
      <c r="F27" s="6"/>
      <c r="G27" s="6"/>
    </row>
    <row r="28" spans="1:13" x14ac:dyDescent="0.25">
      <c r="B28" s="18">
        <f t="shared" si="8"/>
        <v>567</v>
      </c>
      <c r="C28" s="19">
        <f t="shared" si="9"/>
        <v>0.79100000000000004</v>
      </c>
      <c r="D28" s="6"/>
      <c r="E28" s="6"/>
      <c r="F28" s="6"/>
      <c r="G28" s="6"/>
    </row>
    <row r="29" spans="1:13" x14ac:dyDescent="0.25">
      <c r="B29" s="18">
        <f t="shared" si="8"/>
        <v>1142</v>
      </c>
      <c r="C29" s="19">
        <f t="shared" si="9"/>
        <v>0.72299999999999998</v>
      </c>
      <c r="D29" s="6"/>
      <c r="E29" s="6"/>
      <c r="F29" s="6"/>
      <c r="G29" s="6"/>
    </row>
    <row r="30" spans="1:13" x14ac:dyDescent="0.25">
      <c r="B30" s="18">
        <f t="shared" si="8"/>
        <v>91</v>
      </c>
      <c r="C30" s="19">
        <f t="shared" si="9"/>
        <v>0.86899999999999999</v>
      </c>
      <c r="D30" s="6"/>
      <c r="E30" s="6"/>
      <c r="F30" s="6"/>
      <c r="G30" s="6"/>
    </row>
    <row r="31" spans="1:13" x14ac:dyDescent="0.25">
      <c r="B31" s="18">
        <f t="shared" si="8"/>
        <v>250</v>
      </c>
      <c r="C31" s="19">
        <f t="shared" si="9"/>
        <v>0.83499999999999996</v>
      </c>
      <c r="D31" s="6"/>
      <c r="E31" s="6"/>
      <c r="F31" s="6"/>
      <c r="G31" s="6"/>
    </row>
    <row r="32" spans="1:13" ht="15.75" thickBot="1" x14ac:dyDescent="0.3">
      <c r="A32" s="6"/>
      <c r="B32" s="92">
        <f t="shared" ref="B32" si="10">AN68</f>
        <v>537</v>
      </c>
      <c r="C32" s="93">
        <f t="shared" ref="C32" si="11">AG68</f>
        <v>0.80500000000000005</v>
      </c>
      <c r="D32" s="6"/>
      <c r="E32" s="6"/>
      <c r="F32" s="6"/>
      <c r="G32" s="6"/>
    </row>
    <row r="40" spans="13:26" x14ac:dyDescent="0.25">
      <c r="M40" s="6"/>
      <c r="N40" s="6"/>
      <c r="O40" s="6"/>
      <c r="P40" s="7"/>
      <c r="T40" s="7"/>
      <c r="U40" s="7"/>
      <c r="V40" s="6"/>
      <c r="W40" s="5"/>
      <c r="X40" s="5"/>
      <c r="Y40" s="5"/>
      <c r="Z40" s="5"/>
    </row>
    <row r="41" spans="13:26" x14ac:dyDescent="0.25">
      <c r="M41" s="37"/>
      <c r="N41" s="39"/>
      <c r="O41" s="39"/>
      <c r="P41" s="49"/>
      <c r="T41" s="37"/>
      <c r="U41" s="37"/>
      <c r="V41" s="4"/>
      <c r="W41" s="4"/>
      <c r="X41" s="37"/>
      <c r="Y41" s="4"/>
    </row>
    <row r="42" spans="13:26" x14ac:dyDescent="0.25">
      <c r="M42" s="37"/>
      <c r="N42" s="39"/>
      <c r="O42" s="39"/>
      <c r="P42" s="49"/>
      <c r="T42" s="37"/>
      <c r="U42" s="37"/>
      <c r="V42" s="4"/>
      <c r="W42" s="4"/>
      <c r="X42" s="37"/>
      <c r="Y42" s="4"/>
    </row>
    <row r="43" spans="13:26" x14ac:dyDescent="0.25">
      <c r="M43" s="37"/>
      <c r="N43" s="39"/>
      <c r="O43" s="39"/>
      <c r="P43" s="49"/>
      <c r="Q43" s="39"/>
      <c r="R43" s="37"/>
      <c r="S43" s="37"/>
      <c r="T43" s="37"/>
      <c r="U43" s="37"/>
      <c r="V43" s="4"/>
      <c r="W43" s="4"/>
      <c r="X43" s="37"/>
      <c r="Y43" s="4"/>
    </row>
    <row r="44" spans="13:26" x14ac:dyDescent="0.25">
      <c r="M44" s="37"/>
      <c r="N44" s="39"/>
      <c r="O44" s="39"/>
      <c r="P44" s="49"/>
      <c r="Q44" s="39"/>
      <c r="R44" s="37"/>
      <c r="S44" s="37"/>
      <c r="T44" s="37"/>
      <c r="U44" s="37"/>
      <c r="V44" s="4"/>
      <c r="W44" s="4"/>
      <c r="X44" s="37"/>
      <c r="Y44" s="4"/>
    </row>
    <row r="45" spans="13:26" x14ac:dyDescent="0.25">
      <c r="M45" s="37"/>
      <c r="N45" s="39"/>
      <c r="O45" s="39"/>
      <c r="P45" s="49"/>
      <c r="Q45" s="39"/>
      <c r="R45" s="37"/>
      <c r="S45" s="37"/>
      <c r="T45" s="37"/>
      <c r="U45" s="37"/>
      <c r="V45" s="4"/>
      <c r="W45" s="4"/>
      <c r="X45" s="37"/>
      <c r="Y45" s="4"/>
    </row>
    <row r="46" spans="13:26" x14ac:dyDescent="0.25">
      <c r="M46" s="37"/>
      <c r="N46" s="39"/>
      <c r="O46" s="39"/>
      <c r="P46" s="49"/>
      <c r="Q46" s="39"/>
      <c r="R46" s="37"/>
      <c r="S46" s="37"/>
      <c r="T46" s="37"/>
      <c r="U46" s="37"/>
      <c r="V46" s="4"/>
      <c r="W46" s="4"/>
      <c r="X46" s="37"/>
      <c r="Y46" s="4"/>
    </row>
    <row r="47" spans="13:26" x14ac:dyDescent="0.25">
      <c r="M47" s="37"/>
      <c r="N47" s="39"/>
      <c r="O47" s="39"/>
      <c r="P47" s="49"/>
      <c r="Q47" s="39"/>
      <c r="R47" s="37"/>
      <c r="S47" s="37"/>
      <c r="T47" s="37"/>
      <c r="U47" s="37"/>
      <c r="V47" s="4"/>
      <c r="W47" s="4"/>
      <c r="X47" s="37"/>
      <c r="Y47" s="4"/>
    </row>
    <row r="48" spans="13:26" x14ac:dyDescent="0.25">
      <c r="M48" s="37"/>
      <c r="N48" s="39"/>
      <c r="O48" s="39"/>
      <c r="P48" s="49"/>
      <c r="Q48" s="39"/>
      <c r="R48" s="37"/>
      <c r="S48" s="37"/>
      <c r="T48" s="37"/>
      <c r="U48" s="37"/>
      <c r="V48" s="4"/>
      <c r="W48" s="4"/>
      <c r="X48" s="37"/>
      <c r="Y48" s="4"/>
    </row>
    <row r="49" spans="13:42" x14ac:dyDescent="0.25">
      <c r="M49" s="6"/>
      <c r="N49" s="6"/>
      <c r="O49" s="5"/>
      <c r="P49" s="5"/>
      <c r="Q49" s="5"/>
      <c r="R49" s="5"/>
      <c r="T49" s="7"/>
      <c r="U49" s="7"/>
    </row>
    <row r="50" spans="13:42" x14ac:dyDescent="0.25">
      <c r="M50" s="37"/>
      <c r="N50" s="37"/>
      <c r="O50" s="4"/>
      <c r="P50" s="4"/>
      <c r="Q50" s="37"/>
      <c r="R50" s="4"/>
      <c r="T50" s="37"/>
      <c r="U50" s="37"/>
    </row>
    <row r="51" spans="13:42" x14ac:dyDescent="0.25">
      <c r="M51" s="37"/>
      <c r="N51" s="37"/>
      <c r="O51" s="4"/>
      <c r="P51" s="4"/>
      <c r="Q51" s="37"/>
      <c r="R51" s="4"/>
      <c r="T51" s="37"/>
      <c r="U51" s="37"/>
    </row>
    <row r="52" spans="13:42" x14ac:dyDescent="0.25">
      <c r="M52" s="37"/>
      <c r="N52" s="37"/>
      <c r="O52" s="4"/>
      <c r="P52" s="4"/>
      <c r="Q52" s="37"/>
      <c r="R52" s="4"/>
      <c r="T52" s="37"/>
      <c r="U52" s="37"/>
    </row>
    <row r="53" spans="13:42" x14ac:dyDescent="0.25">
      <c r="M53" s="37"/>
      <c r="N53" s="37"/>
      <c r="O53" s="4"/>
      <c r="P53" s="4"/>
      <c r="Q53" s="37"/>
      <c r="R53" s="4"/>
      <c r="T53" s="37"/>
      <c r="U53" s="37"/>
      <c r="AF53" s="6" t="s">
        <v>88</v>
      </c>
      <c r="AG53" s="6" t="s">
        <v>25</v>
      </c>
      <c r="AH53" s="6" t="s">
        <v>118</v>
      </c>
      <c r="AI53" s="6" t="s">
        <v>477</v>
      </c>
      <c r="AJ53" s="6" t="s">
        <v>478</v>
      </c>
      <c r="AK53" t="s">
        <v>479</v>
      </c>
      <c r="AL53" t="s">
        <v>480</v>
      </c>
      <c r="AM53" t="s">
        <v>481</v>
      </c>
      <c r="AN53" t="s">
        <v>482</v>
      </c>
      <c r="AO53" t="s">
        <v>483</v>
      </c>
      <c r="AP53" t="s">
        <v>484</v>
      </c>
    </row>
    <row r="54" spans="13:42" x14ac:dyDescent="0.25">
      <c r="M54" s="37"/>
      <c r="N54" s="37"/>
      <c r="O54" s="4"/>
      <c r="P54" s="4"/>
      <c r="Q54" s="37"/>
      <c r="R54" s="4"/>
      <c r="T54" s="37"/>
      <c r="U54" s="37"/>
      <c r="AF54" s="6">
        <v>0.92200000000000004</v>
      </c>
      <c r="AG54" s="6">
        <v>0.90800000000000003</v>
      </c>
      <c r="AH54" s="6">
        <v>12.62</v>
      </c>
      <c r="AI54" s="6">
        <v>50</v>
      </c>
      <c r="AJ54" s="6">
        <v>1</v>
      </c>
      <c r="AK54" s="6">
        <v>0</v>
      </c>
      <c r="AL54">
        <v>0</v>
      </c>
      <c r="AM54">
        <v>1</v>
      </c>
      <c r="AN54">
        <v>1</v>
      </c>
      <c r="AO54">
        <v>0</v>
      </c>
      <c r="AP54" t="s">
        <v>485</v>
      </c>
    </row>
    <row r="55" spans="13:42" x14ac:dyDescent="0.25">
      <c r="M55" s="37"/>
      <c r="N55" s="37"/>
      <c r="O55" s="4"/>
      <c r="P55" s="4"/>
      <c r="Q55" s="37"/>
      <c r="R55" s="4"/>
      <c r="T55" s="37"/>
      <c r="U55" s="37"/>
      <c r="AF55" s="6">
        <v>0.89900000000000002</v>
      </c>
      <c r="AG55" s="6">
        <v>0.89</v>
      </c>
      <c r="AH55" s="6">
        <v>16.989999999999998</v>
      </c>
      <c r="AI55" s="6">
        <v>50</v>
      </c>
      <c r="AJ55" s="6">
        <v>14</v>
      </c>
      <c r="AK55" s="6">
        <v>11</v>
      </c>
      <c r="AL55">
        <v>14</v>
      </c>
      <c r="AM55">
        <v>11</v>
      </c>
      <c r="AN55">
        <v>29</v>
      </c>
      <c r="AO55">
        <v>42</v>
      </c>
      <c r="AP55" t="s">
        <v>486</v>
      </c>
    </row>
    <row r="56" spans="13:42" x14ac:dyDescent="0.25">
      <c r="M56" s="37"/>
      <c r="N56" s="37"/>
      <c r="O56" s="4"/>
      <c r="P56" s="4"/>
      <c r="Q56" s="37"/>
      <c r="R56" s="4"/>
      <c r="T56" s="37"/>
      <c r="U56" s="37"/>
      <c r="AF56" s="6">
        <v>0.86399999999999999</v>
      </c>
      <c r="AG56" s="6">
        <v>0.85799999999999998</v>
      </c>
      <c r="AH56" s="6">
        <v>24.76</v>
      </c>
      <c r="AI56" s="6">
        <v>50</v>
      </c>
      <c r="AJ56" s="6">
        <v>50</v>
      </c>
      <c r="AK56" s="6">
        <v>23</v>
      </c>
      <c r="AL56" t="s">
        <v>487</v>
      </c>
      <c r="AM56" t="s">
        <v>487</v>
      </c>
      <c r="AN56">
        <v>103</v>
      </c>
      <c r="AO56">
        <v>146</v>
      </c>
      <c r="AP56" t="s">
        <v>488</v>
      </c>
    </row>
    <row r="57" spans="13:42" x14ac:dyDescent="0.25">
      <c r="M57" s="37"/>
      <c r="N57" s="37"/>
      <c r="O57" s="4"/>
      <c r="P57" s="4"/>
      <c r="Q57" s="37"/>
      <c r="R57" s="4"/>
      <c r="T57" s="37"/>
      <c r="U57" s="37"/>
      <c r="AF57" s="6">
        <v>0.93300000000000005</v>
      </c>
      <c r="AG57" s="6">
        <v>0.90600000000000003</v>
      </c>
      <c r="AH57" s="6">
        <v>13.11</v>
      </c>
      <c r="AI57" s="6">
        <v>100</v>
      </c>
      <c r="AJ57" s="6">
        <v>1</v>
      </c>
      <c r="AK57" s="6">
        <v>0</v>
      </c>
      <c r="AL57">
        <v>1</v>
      </c>
      <c r="AM57">
        <v>0</v>
      </c>
      <c r="AN57">
        <v>5</v>
      </c>
      <c r="AO57">
        <v>3</v>
      </c>
      <c r="AP57" t="s">
        <v>485</v>
      </c>
    </row>
    <row r="58" spans="13:42" x14ac:dyDescent="0.25">
      <c r="M58" s="37"/>
      <c r="N58" s="37"/>
      <c r="O58" s="4"/>
      <c r="P58" s="4"/>
      <c r="Q58" s="37"/>
      <c r="R58" s="4"/>
      <c r="T58" s="37"/>
      <c r="U58" s="37"/>
      <c r="AF58" s="6">
        <v>0.91300000000000003</v>
      </c>
      <c r="AG58" s="6">
        <v>0.89</v>
      </c>
      <c r="AH58" s="6">
        <v>16.989999999999998</v>
      </c>
      <c r="AI58" s="6">
        <v>100</v>
      </c>
      <c r="AJ58" s="6">
        <v>14</v>
      </c>
      <c r="AK58" s="6">
        <v>13</v>
      </c>
      <c r="AL58">
        <v>14</v>
      </c>
      <c r="AM58">
        <v>11</v>
      </c>
      <c r="AN58">
        <v>27</v>
      </c>
      <c r="AO58">
        <v>37</v>
      </c>
      <c r="AP58" t="s">
        <v>485</v>
      </c>
    </row>
    <row r="59" spans="13:42" x14ac:dyDescent="0.25">
      <c r="M59" s="37"/>
      <c r="N59" s="37"/>
      <c r="O59" s="4"/>
      <c r="P59" s="4"/>
      <c r="Q59" s="37"/>
      <c r="R59" s="4"/>
      <c r="T59" s="37"/>
      <c r="U59" s="37"/>
      <c r="AF59" s="6">
        <v>0.88400000000000001</v>
      </c>
      <c r="AG59" s="6">
        <v>0.871</v>
      </c>
      <c r="AH59" s="6">
        <v>21.6</v>
      </c>
      <c r="AI59" s="6">
        <v>100</v>
      </c>
      <c r="AJ59" s="6">
        <v>47</v>
      </c>
      <c r="AK59" s="6">
        <v>35</v>
      </c>
      <c r="AL59">
        <v>47</v>
      </c>
      <c r="AM59">
        <v>35</v>
      </c>
      <c r="AN59">
        <v>71</v>
      </c>
      <c r="AO59">
        <v>106</v>
      </c>
      <c r="AP59" t="s">
        <v>486</v>
      </c>
    </row>
    <row r="60" spans="13:42" x14ac:dyDescent="0.25">
      <c r="M60" s="37"/>
      <c r="N60" s="37"/>
      <c r="O60" s="4"/>
      <c r="P60" s="4"/>
      <c r="Q60" s="37"/>
      <c r="R60" s="4"/>
      <c r="T60" s="37"/>
      <c r="U60" s="37"/>
      <c r="AF60" s="6">
        <v>0.80600000000000005</v>
      </c>
      <c r="AG60" s="6">
        <v>0.79600000000000004</v>
      </c>
      <c r="AH60" s="6">
        <v>39.69</v>
      </c>
      <c r="AI60" s="6">
        <v>100</v>
      </c>
      <c r="AJ60" s="6">
        <v>100</v>
      </c>
      <c r="AK60" s="6">
        <v>54</v>
      </c>
      <c r="AL60" t="s">
        <v>487</v>
      </c>
      <c r="AM60" t="s">
        <v>487</v>
      </c>
      <c r="AN60">
        <v>579</v>
      </c>
      <c r="AO60">
        <v>853</v>
      </c>
      <c r="AP60" t="s">
        <v>488</v>
      </c>
    </row>
    <row r="61" spans="13:42" x14ac:dyDescent="0.25">
      <c r="M61" s="37"/>
      <c r="N61" s="37"/>
      <c r="O61" s="4"/>
      <c r="P61" s="4"/>
      <c r="Q61" s="37"/>
      <c r="R61" s="4"/>
      <c r="T61" s="37"/>
      <c r="U61" s="37"/>
      <c r="AF61" s="6">
        <v>0.90500000000000003</v>
      </c>
      <c r="AG61" s="6">
        <v>0.90800000000000003</v>
      </c>
      <c r="AH61" s="6">
        <v>12.62</v>
      </c>
      <c r="AI61" s="6">
        <v>200</v>
      </c>
      <c r="AJ61" s="6">
        <v>7</v>
      </c>
      <c r="AK61" s="6">
        <v>6</v>
      </c>
      <c r="AL61">
        <v>7</v>
      </c>
      <c r="AM61">
        <v>6</v>
      </c>
      <c r="AN61">
        <v>7</v>
      </c>
      <c r="AO61">
        <v>10</v>
      </c>
      <c r="AP61" t="s">
        <v>485</v>
      </c>
    </row>
    <row r="62" spans="13:42" x14ac:dyDescent="0.25">
      <c r="M62" s="37"/>
      <c r="N62" s="37"/>
      <c r="O62" s="4"/>
      <c r="P62" s="4"/>
      <c r="Q62" s="37"/>
      <c r="R62" s="4"/>
      <c r="T62" s="37"/>
      <c r="U62" s="37"/>
      <c r="AF62" s="6">
        <v>0.94499999999999995</v>
      </c>
      <c r="AG62" s="6">
        <v>0.88800000000000001</v>
      </c>
      <c r="AH62" s="6">
        <v>17.47</v>
      </c>
      <c r="AI62" s="6">
        <v>200</v>
      </c>
      <c r="AJ62" s="6">
        <v>19</v>
      </c>
      <c r="AK62" s="6">
        <v>13</v>
      </c>
      <c r="AL62">
        <v>19</v>
      </c>
      <c r="AM62">
        <v>13</v>
      </c>
      <c r="AN62">
        <v>26</v>
      </c>
      <c r="AO62">
        <v>40</v>
      </c>
      <c r="AP62" t="s">
        <v>485</v>
      </c>
    </row>
    <row r="63" spans="13:42" x14ac:dyDescent="0.25">
      <c r="M63" s="37"/>
      <c r="N63" s="37"/>
      <c r="O63" s="4"/>
      <c r="P63" s="4"/>
      <c r="Q63" s="37"/>
      <c r="R63" s="4"/>
      <c r="T63" s="37"/>
      <c r="U63" s="37"/>
      <c r="AF63" s="6">
        <v>0.85499999999999998</v>
      </c>
      <c r="AG63" s="6">
        <v>0.83299999999999996</v>
      </c>
      <c r="AH63" s="6">
        <v>30.82</v>
      </c>
      <c r="AI63" s="6">
        <v>300</v>
      </c>
      <c r="AJ63" s="6">
        <v>237</v>
      </c>
      <c r="AK63" s="6">
        <v>158</v>
      </c>
      <c r="AL63" t="s">
        <v>487</v>
      </c>
      <c r="AM63" t="s">
        <v>487</v>
      </c>
      <c r="AN63">
        <v>272</v>
      </c>
      <c r="AO63">
        <v>380</v>
      </c>
      <c r="AP63" t="s">
        <v>489</v>
      </c>
    </row>
    <row r="64" spans="13:42" x14ac:dyDescent="0.25">
      <c r="M64" s="37"/>
      <c r="N64" s="37"/>
      <c r="O64" s="4"/>
      <c r="P64" s="4"/>
      <c r="Q64" s="37"/>
      <c r="R64" s="4"/>
      <c r="T64" s="37"/>
      <c r="U64" s="37"/>
      <c r="AF64" s="6">
        <v>0.81399999999999995</v>
      </c>
      <c r="AG64" s="6">
        <v>0.79100000000000004</v>
      </c>
      <c r="AH64" s="6">
        <v>41.02</v>
      </c>
      <c r="AI64" s="6">
        <v>300</v>
      </c>
      <c r="AJ64" s="6">
        <v>298</v>
      </c>
      <c r="AK64" s="6">
        <v>169</v>
      </c>
      <c r="AL64" t="s">
        <v>487</v>
      </c>
      <c r="AM64" t="s">
        <v>487</v>
      </c>
      <c r="AN64">
        <v>567</v>
      </c>
      <c r="AO64">
        <v>831</v>
      </c>
      <c r="AP64" t="s">
        <v>489</v>
      </c>
    </row>
    <row r="65" spans="1:42" x14ac:dyDescent="0.25">
      <c r="M65" s="37"/>
      <c r="N65" s="37"/>
      <c r="O65" s="4"/>
      <c r="P65" s="4"/>
      <c r="Q65" s="37"/>
      <c r="R65" s="4"/>
      <c r="T65" s="37"/>
      <c r="U65" s="37"/>
      <c r="AF65" s="35">
        <v>0.73799999999999999</v>
      </c>
      <c r="AG65" s="37">
        <v>0.72299999999999998</v>
      </c>
      <c r="AH65" s="37">
        <v>57.52</v>
      </c>
      <c r="AI65" s="39">
        <v>300</v>
      </c>
      <c r="AJ65">
        <v>300</v>
      </c>
      <c r="AK65" s="6">
        <v>166</v>
      </c>
      <c r="AL65" t="s">
        <v>487</v>
      </c>
      <c r="AM65" t="s">
        <v>487</v>
      </c>
      <c r="AN65">
        <v>1142</v>
      </c>
      <c r="AO65">
        <v>1728</v>
      </c>
      <c r="AP65" t="s">
        <v>488</v>
      </c>
    </row>
    <row r="66" spans="1:42" x14ac:dyDescent="0.25">
      <c r="M66" s="37"/>
      <c r="N66" s="37"/>
      <c r="O66" s="4"/>
      <c r="P66" s="4"/>
      <c r="Q66" s="37"/>
      <c r="R66" s="4"/>
      <c r="T66" s="37"/>
      <c r="U66" s="37"/>
      <c r="AF66" s="35">
        <v>0.92800000000000005</v>
      </c>
      <c r="AG66" s="37">
        <v>0.86899999999999999</v>
      </c>
      <c r="AH66" s="37">
        <v>22.09</v>
      </c>
      <c r="AI66" s="39">
        <v>500</v>
      </c>
      <c r="AJ66">
        <v>60</v>
      </c>
      <c r="AK66">
        <v>34</v>
      </c>
      <c r="AL66">
        <v>60</v>
      </c>
      <c r="AM66">
        <v>34</v>
      </c>
      <c r="AN66">
        <v>91</v>
      </c>
      <c r="AO66">
        <v>118</v>
      </c>
      <c r="AP66" t="s">
        <v>485</v>
      </c>
    </row>
    <row r="67" spans="1:42" x14ac:dyDescent="0.25">
      <c r="A67" s="36"/>
      <c r="B67" s="37"/>
      <c r="C67" s="37"/>
      <c r="D67" s="39"/>
      <c r="E67" s="37"/>
      <c r="F67" s="37"/>
      <c r="G67" s="39"/>
      <c r="H67" s="37"/>
      <c r="I67" s="37"/>
      <c r="J67" s="39"/>
      <c r="K67" s="49"/>
      <c r="L67" s="39"/>
      <c r="M67" s="37"/>
      <c r="N67" s="37"/>
      <c r="O67" s="4"/>
      <c r="P67" s="4"/>
      <c r="Q67" s="37"/>
      <c r="R67" s="4"/>
      <c r="T67" s="37"/>
      <c r="U67" s="37"/>
      <c r="AF67">
        <v>0.86799999999999999</v>
      </c>
      <c r="AG67" s="6">
        <v>0.83499999999999996</v>
      </c>
      <c r="AH67" s="6">
        <v>30.34</v>
      </c>
      <c r="AI67">
        <v>500</v>
      </c>
      <c r="AJ67">
        <v>224</v>
      </c>
      <c r="AK67">
        <v>156</v>
      </c>
      <c r="AL67">
        <v>224</v>
      </c>
      <c r="AM67">
        <v>156</v>
      </c>
      <c r="AN67">
        <v>250</v>
      </c>
      <c r="AO67">
        <v>347</v>
      </c>
      <c r="AP67" t="s">
        <v>486</v>
      </c>
    </row>
    <row r="68" spans="1:42" x14ac:dyDescent="0.25">
      <c r="A68" s="36"/>
      <c r="B68" s="37"/>
      <c r="C68" s="37"/>
      <c r="D68" s="39"/>
      <c r="E68" s="37"/>
      <c r="F68" s="37"/>
      <c r="G68" s="39"/>
      <c r="H68" s="37"/>
      <c r="I68" s="37"/>
      <c r="J68" s="39"/>
      <c r="K68" s="49"/>
      <c r="L68" s="39"/>
      <c r="M68" s="37"/>
      <c r="N68" s="37"/>
      <c r="O68" s="4"/>
      <c r="P68" s="4"/>
      <c r="Q68" s="37"/>
      <c r="R68" s="4"/>
      <c r="T68" s="37"/>
      <c r="U68" s="37"/>
      <c r="AF68">
        <v>0.84299999999999997</v>
      </c>
      <c r="AG68">
        <v>0.80500000000000005</v>
      </c>
      <c r="AH68">
        <v>37.619999999999997</v>
      </c>
      <c r="AI68">
        <v>500</v>
      </c>
      <c r="AJ68">
        <v>400</v>
      </c>
      <c r="AK68">
        <v>243</v>
      </c>
      <c r="AL68" t="s">
        <v>487</v>
      </c>
      <c r="AM68" t="s">
        <v>487</v>
      </c>
      <c r="AN68">
        <v>537</v>
      </c>
      <c r="AO68">
        <v>764</v>
      </c>
      <c r="AP68" t="s">
        <v>489</v>
      </c>
    </row>
    <row r="69" spans="1:42" x14ac:dyDescent="0.25">
      <c r="A69" s="36"/>
      <c r="B69" s="37"/>
      <c r="C69" s="37"/>
      <c r="D69" s="39"/>
      <c r="E69" s="37"/>
      <c r="F69" s="37"/>
      <c r="G69" s="39"/>
      <c r="H69" s="37"/>
      <c r="I69" s="37"/>
      <c r="J69" s="39"/>
      <c r="K69" s="49"/>
      <c r="L69" s="39"/>
      <c r="M69" s="37"/>
      <c r="N69" s="37"/>
      <c r="O69" s="4"/>
      <c r="P69" s="4"/>
      <c r="Q69" s="37"/>
      <c r="R69" s="4"/>
      <c r="T69" s="37"/>
      <c r="U69" s="37"/>
    </row>
    <row r="70" spans="1:42" x14ac:dyDescent="0.25">
      <c r="A70" s="36"/>
      <c r="B70" s="37"/>
      <c r="C70" s="37"/>
      <c r="D70" s="39"/>
      <c r="E70" s="37"/>
      <c r="F70" s="37"/>
      <c r="G70" s="39"/>
      <c r="H70" s="37"/>
      <c r="I70" s="37"/>
      <c r="J70" s="39"/>
      <c r="K70" s="49"/>
      <c r="L70" s="39"/>
      <c r="M70" s="37"/>
      <c r="N70" s="37"/>
      <c r="O70" s="4"/>
      <c r="P70" s="4"/>
      <c r="Q70" s="37"/>
      <c r="R70" s="4"/>
      <c r="T70" s="37"/>
      <c r="U70" s="37"/>
    </row>
    <row r="71" spans="1:42" x14ac:dyDescent="0.25">
      <c r="A71" s="36"/>
      <c r="B71" s="37"/>
      <c r="C71" s="37"/>
      <c r="D71" s="39"/>
      <c r="E71" s="37"/>
      <c r="F71" s="37"/>
      <c r="G71" s="39"/>
      <c r="H71" s="37"/>
      <c r="I71" s="37"/>
      <c r="J71" s="39"/>
      <c r="K71" s="49"/>
      <c r="L71" s="39"/>
      <c r="M71" s="37"/>
      <c r="N71" s="37"/>
      <c r="O71" s="4"/>
      <c r="P71" s="4"/>
      <c r="Q71" s="37"/>
      <c r="R71" s="4"/>
      <c r="T71" s="37"/>
      <c r="U71" s="37"/>
    </row>
    <row r="72" spans="1:42" x14ac:dyDescent="0.25">
      <c r="A72" s="36"/>
      <c r="B72" s="37"/>
      <c r="C72" s="37"/>
      <c r="D72" s="39"/>
      <c r="E72" s="37"/>
      <c r="F72" s="37"/>
      <c r="G72" s="39"/>
      <c r="H72" s="37"/>
      <c r="I72" s="37"/>
      <c r="J72" s="39"/>
      <c r="K72" s="49"/>
      <c r="L72" s="39"/>
      <c r="M72" s="37"/>
      <c r="N72" s="37"/>
      <c r="O72" s="4"/>
      <c r="P72" s="4"/>
      <c r="Q72" s="37"/>
      <c r="R72" s="4"/>
      <c r="T72" s="37"/>
      <c r="U72" s="37"/>
    </row>
    <row r="73" spans="1:42" x14ac:dyDescent="0.25">
      <c r="A73" s="36"/>
      <c r="B73" s="37"/>
      <c r="C73" s="37"/>
      <c r="D73" s="39"/>
      <c r="E73" s="37"/>
      <c r="F73" s="37"/>
      <c r="G73" s="39"/>
      <c r="H73" s="37"/>
      <c r="I73" s="37"/>
      <c r="J73" s="39"/>
      <c r="K73" s="49"/>
      <c r="L73" s="39"/>
      <c r="M73" s="37"/>
      <c r="N73" s="37"/>
      <c r="O73" s="4"/>
      <c r="P73" s="4"/>
      <c r="Q73" s="37"/>
      <c r="R73" s="4"/>
      <c r="T73" s="37"/>
      <c r="U73" s="37"/>
    </row>
    <row r="74" spans="1:42" x14ac:dyDescent="0.25">
      <c r="A74" s="36"/>
      <c r="B74" s="37"/>
      <c r="C74" s="37"/>
      <c r="D74" s="39"/>
      <c r="E74" s="37"/>
      <c r="F74" s="37"/>
      <c r="G74" s="39"/>
      <c r="H74" s="37"/>
      <c r="I74" s="37"/>
      <c r="J74" s="39"/>
      <c r="K74" s="49"/>
      <c r="L74" s="39"/>
      <c r="M74" s="37"/>
      <c r="N74" s="37"/>
      <c r="O74" s="4"/>
      <c r="P74" s="4"/>
      <c r="Q74" s="37"/>
      <c r="R74" s="4"/>
      <c r="T74" s="37"/>
      <c r="U74" s="37"/>
    </row>
    <row r="75" spans="1:42" x14ac:dyDescent="0.25">
      <c r="A75" s="36"/>
      <c r="B75" s="37"/>
      <c r="C75" s="37"/>
      <c r="D75" s="39"/>
      <c r="E75" s="37"/>
      <c r="F75" s="37"/>
      <c r="G75" s="39"/>
      <c r="H75" s="37"/>
      <c r="I75" s="37"/>
      <c r="J75" s="39"/>
      <c r="K75" s="49"/>
      <c r="L75" s="39"/>
      <c r="M75" s="37"/>
      <c r="N75" s="37"/>
      <c r="O75" s="4"/>
      <c r="P75" s="4"/>
      <c r="Q75" s="37"/>
      <c r="R75" s="4"/>
      <c r="T75" s="37"/>
      <c r="U75" s="37"/>
    </row>
    <row r="104" spans="5:10" x14ac:dyDescent="0.25">
      <c r="E104" s="4"/>
      <c r="G104" s="4"/>
      <c r="H104" s="50"/>
      <c r="I104" s="50"/>
      <c r="J104" s="50"/>
    </row>
    <row r="105" spans="5:10" x14ac:dyDescent="0.25">
      <c r="E105" s="4"/>
      <c r="G105" s="4"/>
      <c r="H105" s="50"/>
      <c r="I105" s="50"/>
    </row>
    <row r="106" spans="5:10" x14ac:dyDescent="0.25">
      <c r="E106" s="4"/>
      <c r="G106" s="4"/>
      <c r="H106" s="50"/>
      <c r="I106" s="50"/>
    </row>
    <row r="107" spans="5:10" x14ac:dyDescent="0.25">
      <c r="E107" s="4"/>
      <c r="G107" s="4"/>
      <c r="H107" s="50"/>
      <c r="I107" s="50"/>
    </row>
    <row r="108" spans="5:10" x14ac:dyDescent="0.25">
      <c r="E108" s="4"/>
      <c r="G108" s="4"/>
      <c r="H108" s="50"/>
      <c r="I108" s="50"/>
    </row>
    <row r="109" spans="5:10" x14ac:dyDescent="0.25">
      <c r="E109" s="4"/>
      <c r="G109" s="4"/>
      <c r="H109" s="50"/>
      <c r="I109" s="50"/>
    </row>
    <row r="110" spans="5:10" x14ac:dyDescent="0.25">
      <c r="E110" s="4"/>
      <c r="G110" s="4"/>
      <c r="H110" s="50"/>
      <c r="I110" s="50"/>
    </row>
    <row r="111" spans="5:10" x14ac:dyDescent="0.25">
      <c r="E111" s="4"/>
      <c r="G111" s="4"/>
      <c r="H111" s="50"/>
      <c r="I111" s="50"/>
    </row>
    <row r="112" spans="5:10" x14ac:dyDescent="0.25">
      <c r="E112" s="4"/>
      <c r="G112" s="4"/>
      <c r="H112" s="50"/>
      <c r="I112" s="50"/>
    </row>
    <row r="113" spans="5:9" x14ac:dyDescent="0.25">
      <c r="E113" s="4"/>
      <c r="G113" s="4"/>
      <c r="H113" s="50"/>
      <c r="I113" s="50"/>
    </row>
    <row r="114" spans="5:9" x14ac:dyDescent="0.25">
      <c r="E114" s="4"/>
      <c r="G114" s="4"/>
      <c r="H114" s="50"/>
      <c r="I114" s="50"/>
    </row>
    <row r="115" spans="5:9" x14ac:dyDescent="0.25">
      <c r="E115" s="4"/>
      <c r="G115" s="4"/>
      <c r="H115" s="50"/>
      <c r="I115" s="50"/>
    </row>
    <row r="116" spans="5:9" x14ac:dyDescent="0.25">
      <c r="E116" s="4"/>
      <c r="G116" s="4"/>
      <c r="H116" s="50"/>
      <c r="I116" s="50"/>
    </row>
    <row r="117" spans="5:9" x14ac:dyDescent="0.25">
      <c r="E117" s="4"/>
      <c r="G117" s="4"/>
      <c r="H117" s="50"/>
      <c r="I117" s="50"/>
    </row>
    <row r="118" spans="5:9" x14ac:dyDescent="0.25">
      <c r="E118" s="4"/>
      <c r="G118" s="4"/>
      <c r="H118" s="50"/>
      <c r="I118" s="50"/>
    </row>
    <row r="119" spans="5:9" x14ac:dyDescent="0.25">
      <c r="E119" s="4"/>
      <c r="G119" s="4"/>
      <c r="H119" s="50"/>
      <c r="I119" s="50"/>
    </row>
    <row r="120" spans="5:9" x14ac:dyDescent="0.25">
      <c r="E120" s="4"/>
      <c r="G120" s="4"/>
      <c r="H120" s="50"/>
      <c r="I120" s="50"/>
    </row>
    <row r="121" spans="5:9" x14ac:dyDescent="0.25">
      <c r="E121" s="4"/>
      <c r="G121" s="4"/>
      <c r="H121" s="50"/>
      <c r="I121" s="50"/>
    </row>
    <row r="122" spans="5:9" x14ac:dyDescent="0.25">
      <c r="E122" s="4"/>
      <c r="G122" s="4"/>
      <c r="H122" s="50"/>
      <c r="I122" s="50"/>
    </row>
    <row r="123" spans="5:9" x14ac:dyDescent="0.25">
      <c r="E123" s="4"/>
      <c r="G123" s="4"/>
      <c r="H123" s="50"/>
      <c r="I123" s="50"/>
    </row>
    <row r="124" spans="5:9" x14ac:dyDescent="0.25">
      <c r="E124" s="4"/>
      <c r="G124" s="4"/>
      <c r="H124" s="50"/>
      <c r="I124" s="50"/>
    </row>
    <row r="125" spans="5:9" x14ac:dyDescent="0.25">
      <c r="E125" s="4"/>
      <c r="G125" s="4"/>
      <c r="H125" s="50"/>
      <c r="I125" s="50"/>
    </row>
    <row r="126" spans="5:9" x14ac:dyDescent="0.25">
      <c r="E126" s="4"/>
      <c r="G126" s="4"/>
      <c r="H126" s="50"/>
      <c r="I126" s="50"/>
    </row>
    <row r="127" spans="5:9" x14ac:dyDescent="0.25">
      <c r="E127" s="4"/>
      <c r="G127" s="4"/>
      <c r="H127" s="50"/>
      <c r="I127" s="50"/>
    </row>
    <row r="128" spans="5:9" x14ac:dyDescent="0.25">
      <c r="E128" s="4"/>
      <c r="G128" s="4"/>
      <c r="H128" s="50"/>
      <c r="I128" s="50"/>
    </row>
    <row r="129" spans="5:9" x14ac:dyDescent="0.25">
      <c r="E129" s="4"/>
      <c r="G129" s="4"/>
      <c r="H129" s="50"/>
      <c r="I129" s="50"/>
    </row>
    <row r="130" spans="5:9" x14ac:dyDescent="0.25">
      <c r="E130" s="4"/>
      <c r="G130" s="4"/>
      <c r="H130" s="50"/>
      <c r="I130" s="50"/>
    </row>
    <row r="131" spans="5:9" x14ac:dyDescent="0.25">
      <c r="E131" s="4"/>
      <c r="G131" s="4"/>
      <c r="H131" s="50"/>
      <c r="I131" s="50"/>
    </row>
    <row r="132" spans="5:9" x14ac:dyDescent="0.25">
      <c r="E132" s="4"/>
      <c r="G132" s="4"/>
      <c r="H132" s="50"/>
      <c r="I132" s="50"/>
    </row>
    <row r="133" spans="5:9" x14ac:dyDescent="0.25">
      <c r="E133" s="4"/>
      <c r="G133" s="4"/>
      <c r="H133" s="50"/>
      <c r="I133" s="50"/>
    </row>
    <row r="134" spans="5:9" x14ac:dyDescent="0.25">
      <c r="E134" s="4"/>
      <c r="G134" s="4"/>
      <c r="H134" s="50"/>
      <c r="I134" s="50"/>
    </row>
    <row r="135" spans="5:9" x14ac:dyDescent="0.25">
      <c r="E135" s="4"/>
      <c r="G135" s="4"/>
      <c r="H135" s="50"/>
      <c r="I135" s="50"/>
    </row>
    <row r="136" spans="5:9" x14ac:dyDescent="0.25">
      <c r="E136" s="4"/>
      <c r="G136" s="4"/>
      <c r="H136" s="50"/>
      <c r="I136" s="50"/>
    </row>
    <row r="137" spans="5:9" x14ac:dyDescent="0.25">
      <c r="E137" s="4"/>
      <c r="G137" s="4"/>
      <c r="H137" s="50"/>
      <c r="I137" s="50"/>
    </row>
    <row r="138" spans="5:9" x14ac:dyDescent="0.25">
      <c r="E138" s="4"/>
      <c r="G138" s="4"/>
      <c r="H138" s="50"/>
      <c r="I138" s="50"/>
    </row>
    <row r="139" spans="5:9" x14ac:dyDescent="0.25">
      <c r="E139" s="4"/>
      <c r="G139" s="4"/>
      <c r="H139" s="50"/>
      <c r="I139" s="50"/>
    </row>
    <row r="140" spans="5:9" x14ac:dyDescent="0.25">
      <c r="E140" s="4"/>
      <c r="G140" s="4"/>
      <c r="H140" s="50"/>
      <c r="I140" s="50"/>
    </row>
    <row r="141" spans="5:9" x14ac:dyDescent="0.25">
      <c r="E141" s="4"/>
      <c r="G141" s="4"/>
      <c r="H141" s="50"/>
      <c r="I141" s="50"/>
    </row>
    <row r="142" spans="5:9" x14ac:dyDescent="0.25">
      <c r="E142" s="4"/>
      <c r="G142" s="4"/>
      <c r="H142" s="50"/>
      <c r="I142" s="50"/>
    </row>
    <row r="143" spans="5:9" x14ac:dyDescent="0.25">
      <c r="E143" s="4"/>
      <c r="G143" s="4"/>
      <c r="H143" s="50"/>
      <c r="I143" s="50"/>
    </row>
    <row r="144" spans="5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  <row r="157" spans="9:9" x14ac:dyDescent="0.25">
      <c r="I157" s="5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4C5105-726F-48E1-9F2B-ABADE5420DAA}">
  <sheetPr>
    <tabColor theme="7"/>
  </sheetPr>
  <dimension ref="A1:AL204"/>
  <sheetViews>
    <sheetView zoomScaleNormal="100" workbookViewId="0">
      <selection activeCell="O10" sqref="O10"/>
    </sheetView>
  </sheetViews>
  <sheetFormatPr baseColWidth="10" defaultRowHeight="15" x14ac:dyDescent="0.25"/>
  <cols>
    <col min="2" max="2" width="30.140625" customWidth="1"/>
  </cols>
  <sheetData>
    <row r="1" spans="1:38" x14ac:dyDescent="0.25">
      <c r="A1" s="12" t="s">
        <v>260</v>
      </c>
      <c r="B1" s="32" t="s">
        <v>239</v>
      </c>
      <c r="C1" s="32" t="s">
        <v>240</v>
      </c>
      <c r="D1" s="32" t="s">
        <v>241</v>
      </c>
      <c r="E1" s="32" t="s">
        <v>242</v>
      </c>
      <c r="F1" s="32" t="s">
        <v>231</v>
      </c>
      <c r="G1" s="32" t="s">
        <v>188</v>
      </c>
      <c r="H1" s="32" t="s">
        <v>244</v>
      </c>
      <c r="I1" s="32" t="s">
        <v>245</v>
      </c>
      <c r="J1" s="32" t="s">
        <v>230</v>
      </c>
      <c r="K1" s="32" t="s">
        <v>186</v>
      </c>
      <c r="L1" s="32" t="s">
        <v>187</v>
      </c>
      <c r="M1" s="32" t="s">
        <v>232</v>
      </c>
      <c r="N1" s="32" t="s">
        <v>234</v>
      </c>
      <c r="O1" s="32" t="s">
        <v>233</v>
      </c>
      <c r="P1" s="13" t="s">
        <v>235</v>
      </c>
    </row>
    <row r="2" spans="1:38" x14ac:dyDescent="0.25">
      <c r="A2" s="27" t="s">
        <v>709</v>
      </c>
      <c r="B2" s="111" t="s">
        <v>395</v>
      </c>
      <c r="C2" s="10" t="s">
        <v>608</v>
      </c>
      <c r="D2" s="10" t="s">
        <v>608</v>
      </c>
      <c r="E2" s="10" t="s">
        <v>608</v>
      </c>
      <c r="F2" s="10">
        <v>1</v>
      </c>
      <c r="G2" s="10">
        <v>2.65</v>
      </c>
      <c r="H2" s="10" t="s">
        <v>608</v>
      </c>
      <c r="I2" s="10">
        <v>2</v>
      </c>
      <c r="J2" s="10">
        <v>0.16800000000000001</v>
      </c>
      <c r="K2" s="10">
        <v>0.90700000000000003</v>
      </c>
      <c r="L2" s="10">
        <v>0.628</v>
      </c>
      <c r="M2" s="10" t="s">
        <v>246</v>
      </c>
      <c r="N2" s="10" t="s">
        <v>565</v>
      </c>
      <c r="O2" s="10">
        <v>0.5</v>
      </c>
      <c r="P2" s="28" t="s">
        <v>755</v>
      </c>
      <c r="Q2" s="64" t="s">
        <v>741</v>
      </c>
    </row>
    <row r="3" spans="1:38" x14ac:dyDescent="0.25">
      <c r="A3" s="27" t="s">
        <v>771</v>
      </c>
      <c r="B3" s="111" t="s">
        <v>395</v>
      </c>
      <c r="C3" s="10" t="s">
        <v>608</v>
      </c>
      <c r="D3" s="10" t="s">
        <v>608</v>
      </c>
      <c r="E3" s="10" t="s">
        <v>608</v>
      </c>
      <c r="F3" s="10">
        <v>10</v>
      </c>
      <c r="G3" s="10" t="s">
        <v>608</v>
      </c>
      <c r="H3" s="10" t="s">
        <v>608</v>
      </c>
      <c r="I3" s="10">
        <v>2.4</v>
      </c>
      <c r="J3" s="10" t="s">
        <v>608</v>
      </c>
      <c r="K3" s="10">
        <v>0.94499999999999995</v>
      </c>
      <c r="L3" s="10">
        <v>0.59699999999999998</v>
      </c>
      <c r="M3" s="10" t="s">
        <v>246</v>
      </c>
      <c r="N3" s="10" t="s">
        <v>565</v>
      </c>
      <c r="O3" s="10">
        <v>0.5</v>
      </c>
      <c r="P3" s="28"/>
      <c r="Q3" s="64"/>
    </row>
    <row r="4" spans="1:38" x14ac:dyDescent="0.25">
      <c r="A4" s="27" t="s">
        <v>793</v>
      </c>
      <c r="B4" s="111" t="s">
        <v>395</v>
      </c>
      <c r="C4" s="10" t="s">
        <v>608</v>
      </c>
      <c r="D4" s="10" t="s">
        <v>608</v>
      </c>
      <c r="E4" s="10" t="s">
        <v>608</v>
      </c>
      <c r="F4" s="10">
        <v>20</v>
      </c>
      <c r="G4" s="10" t="s">
        <v>608</v>
      </c>
      <c r="H4" s="10" t="s">
        <v>608</v>
      </c>
      <c r="I4" s="10">
        <v>11</v>
      </c>
      <c r="J4" s="10" t="s">
        <v>608</v>
      </c>
      <c r="K4" s="10">
        <v>0.89500000000000002</v>
      </c>
      <c r="L4" s="10">
        <v>0.51100000000000001</v>
      </c>
      <c r="M4" s="10" t="s">
        <v>246</v>
      </c>
      <c r="N4" s="10" t="s">
        <v>565</v>
      </c>
      <c r="O4" s="10">
        <v>0.5</v>
      </c>
      <c r="P4" s="28"/>
      <c r="Q4" s="64"/>
    </row>
    <row r="5" spans="1:38" x14ac:dyDescent="0.25">
      <c r="A5" s="27" t="s">
        <v>794</v>
      </c>
      <c r="B5" s="111" t="s">
        <v>395</v>
      </c>
      <c r="C5" s="10" t="s">
        <v>608</v>
      </c>
      <c r="D5" s="10" t="s">
        <v>608</v>
      </c>
      <c r="E5" s="10" t="s">
        <v>608</v>
      </c>
      <c r="F5" s="10">
        <v>30</v>
      </c>
      <c r="G5" s="10" t="s">
        <v>608</v>
      </c>
      <c r="H5" s="10" t="s">
        <v>608</v>
      </c>
      <c r="I5" s="10">
        <v>12.2</v>
      </c>
      <c r="J5" s="10" t="s">
        <v>608</v>
      </c>
      <c r="K5" s="10">
        <v>0.86</v>
      </c>
      <c r="L5" s="10">
        <v>0.52700000000000002</v>
      </c>
      <c r="M5" s="10" t="s">
        <v>246</v>
      </c>
      <c r="N5" s="10" t="s">
        <v>565</v>
      </c>
      <c r="O5" s="10">
        <v>0.5</v>
      </c>
      <c r="P5" s="28"/>
      <c r="Q5" s="64"/>
    </row>
    <row r="6" spans="1:38" x14ac:dyDescent="0.25">
      <c r="A6" s="27" t="s">
        <v>720</v>
      </c>
      <c r="B6" s="111" t="s">
        <v>395</v>
      </c>
      <c r="C6" s="10" t="s">
        <v>608</v>
      </c>
      <c r="D6" s="10" t="s">
        <v>608</v>
      </c>
      <c r="E6" s="10" t="s">
        <v>608</v>
      </c>
      <c r="F6" s="10">
        <v>0</v>
      </c>
      <c r="G6" s="10">
        <v>2.66</v>
      </c>
      <c r="H6" s="10" t="s">
        <v>608</v>
      </c>
      <c r="I6" s="10">
        <v>2.2000000000000002</v>
      </c>
      <c r="J6" s="10">
        <v>0.20799999999999999</v>
      </c>
      <c r="K6" s="10">
        <v>0.92700000000000005</v>
      </c>
      <c r="L6" s="10">
        <v>0.64200000000000002</v>
      </c>
      <c r="M6" s="10" t="s">
        <v>246</v>
      </c>
      <c r="N6" s="10" t="s">
        <v>565</v>
      </c>
      <c r="O6" s="10">
        <v>0.5</v>
      </c>
      <c r="P6" s="71"/>
      <c r="V6" s="1"/>
      <c r="AB6" t="s">
        <v>697</v>
      </c>
      <c r="AC6" t="s">
        <v>708</v>
      </c>
      <c r="AD6" t="s">
        <v>290</v>
      </c>
      <c r="AE6" t="s">
        <v>728</v>
      </c>
      <c r="AH6" t="s">
        <v>697</v>
      </c>
      <c r="AI6" t="s">
        <v>708</v>
      </c>
      <c r="AJ6" t="s">
        <v>476</v>
      </c>
      <c r="AK6" t="s">
        <v>117</v>
      </c>
      <c r="AL6" t="s">
        <v>116</v>
      </c>
    </row>
    <row r="7" spans="1:38" ht="15.75" thickBot="1" x14ac:dyDescent="0.3">
      <c r="A7" s="29" t="s">
        <v>727</v>
      </c>
      <c r="B7" s="212" t="s">
        <v>395</v>
      </c>
      <c r="C7" s="30" t="s">
        <v>608</v>
      </c>
      <c r="D7" s="30" t="s">
        <v>608</v>
      </c>
      <c r="E7" s="30" t="s">
        <v>608</v>
      </c>
      <c r="F7" s="30">
        <v>0</v>
      </c>
      <c r="G7" s="30">
        <v>2.66</v>
      </c>
      <c r="H7" s="30" t="s">
        <v>608</v>
      </c>
      <c r="I7" s="30">
        <v>2.2000000000000002</v>
      </c>
      <c r="J7" s="30">
        <v>9.0999999999999998E-2</v>
      </c>
      <c r="K7" s="30">
        <v>0.94099999999999995</v>
      </c>
      <c r="L7" s="30">
        <v>0.63700000000000001</v>
      </c>
      <c r="M7" s="30" t="s">
        <v>246</v>
      </c>
      <c r="N7" s="30" t="s">
        <v>565</v>
      </c>
      <c r="O7" s="30">
        <v>0.5</v>
      </c>
      <c r="P7" s="73"/>
      <c r="V7" s="1"/>
      <c r="AB7" t="s">
        <v>729</v>
      </c>
      <c r="AC7" t="s">
        <v>709</v>
      </c>
      <c r="AD7">
        <v>0.88200000000000001</v>
      </c>
      <c r="AE7">
        <v>198</v>
      </c>
      <c r="AH7" t="s">
        <v>698</v>
      </c>
      <c r="AI7" t="s">
        <v>709</v>
      </c>
      <c r="AJ7">
        <v>0.89200000000000002</v>
      </c>
      <c r="AK7">
        <v>0.27</v>
      </c>
      <c r="AL7">
        <v>1</v>
      </c>
    </row>
    <row r="8" spans="1:38" x14ac:dyDescent="0.25">
      <c r="O8" t="s">
        <v>742</v>
      </c>
      <c r="V8" s="1"/>
      <c r="AB8" t="s">
        <v>730</v>
      </c>
      <c r="AC8" t="s">
        <v>709</v>
      </c>
      <c r="AD8">
        <v>0.88800000000000001</v>
      </c>
      <c r="AE8">
        <v>141</v>
      </c>
      <c r="AH8" t="s">
        <v>699</v>
      </c>
      <c r="AI8" t="s">
        <v>709</v>
      </c>
      <c r="AJ8">
        <v>0.89</v>
      </c>
      <c r="AK8">
        <v>0.20899999999999999</v>
      </c>
      <c r="AL8">
        <v>2</v>
      </c>
    </row>
    <row r="9" spans="1:38" ht="16.5" thickBot="1" x14ac:dyDescent="0.3">
      <c r="P9" s="9"/>
      <c r="V9" s="1"/>
      <c r="AB9" t="s">
        <v>731</v>
      </c>
      <c r="AC9" t="s">
        <v>709</v>
      </c>
      <c r="AD9">
        <v>0.89200000000000002</v>
      </c>
      <c r="AE9">
        <v>46</v>
      </c>
      <c r="AH9" t="s">
        <v>700</v>
      </c>
      <c r="AI9" t="s">
        <v>709</v>
      </c>
      <c r="AJ9">
        <v>0.88900000000000001</v>
      </c>
      <c r="AK9">
        <v>0.17</v>
      </c>
      <c r="AL9">
        <v>4</v>
      </c>
    </row>
    <row r="10" spans="1:38" ht="18.75" thickBot="1" x14ac:dyDescent="0.3">
      <c r="A10" s="20" t="s">
        <v>243</v>
      </c>
      <c r="B10" s="97" t="s">
        <v>27</v>
      </c>
      <c r="C10" s="98" t="s">
        <v>79</v>
      </c>
      <c r="D10" s="99" t="s">
        <v>191</v>
      </c>
      <c r="E10" s="98" t="s">
        <v>117</v>
      </c>
      <c r="F10" s="98" t="s">
        <v>87</v>
      </c>
      <c r="G10" s="98" t="s">
        <v>192</v>
      </c>
      <c r="H10" s="98" t="s">
        <v>193</v>
      </c>
      <c r="I10" s="98" t="s">
        <v>194</v>
      </c>
      <c r="J10" s="98" t="s">
        <v>572</v>
      </c>
      <c r="K10" s="98" t="s">
        <v>574</v>
      </c>
      <c r="L10" s="22" t="s">
        <v>573</v>
      </c>
      <c r="N10" s="37"/>
      <c r="V10" s="1"/>
      <c r="AB10" t="s">
        <v>732</v>
      </c>
      <c r="AC10" t="s">
        <v>709</v>
      </c>
      <c r="AD10">
        <v>0.872</v>
      </c>
      <c r="AE10">
        <v>198</v>
      </c>
      <c r="AH10" t="s">
        <v>701</v>
      </c>
      <c r="AI10" t="s">
        <v>709</v>
      </c>
      <c r="AJ10">
        <v>0.879</v>
      </c>
      <c r="AK10">
        <v>0.14000000000000001</v>
      </c>
      <c r="AL10">
        <v>16</v>
      </c>
    </row>
    <row r="11" spans="1:38" x14ac:dyDescent="0.25">
      <c r="B11" s="55" t="str">
        <f>AH7</f>
        <v>C1</v>
      </c>
      <c r="C11" s="56" t="s">
        <v>709</v>
      </c>
      <c r="D11" s="56">
        <v>100</v>
      </c>
      <c r="E11" s="57">
        <f>AK7</f>
        <v>0.27</v>
      </c>
      <c r="F11" s="56">
        <f>D11</f>
        <v>100</v>
      </c>
      <c r="G11" s="57">
        <f>AJ7</f>
        <v>0.89200000000000002</v>
      </c>
      <c r="H11" s="58">
        <f>AL7</f>
        <v>1</v>
      </c>
      <c r="I11" s="121" t="s">
        <v>195</v>
      </c>
      <c r="J11" s="56">
        <v>1</v>
      </c>
      <c r="K11" s="57">
        <f>AVERAGE(G11:G15)</f>
        <v>0.88800000000000012</v>
      </c>
      <c r="L11" s="60" t="str">
        <f>_xlfn.CONCAT("p_eff = ",F11," , e0_prom = ",ROUND(K11,3))</f>
        <v>p_eff = 100 , e0_prom = 0.888</v>
      </c>
      <c r="N11" s="46"/>
      <c r="V11" s="1"/>
      <c r="AB11" t="s">
        <v>733</v>
      </c>
      <c r="AC11" t="s">
        <v>709</v>
      </c>
      <c r="AD11">
        <v>0.873</v>
      </c>
      <c r="AE11">
        <v>209</v>
      </c>
      <c r="AH11" t="s">
        <v>702</v>
      </c>
      <c r="AI11" t="s">
        <v>709</v>
      </c>
      <c r="AJ11">
        <v>0.89</v>
      </c>
      <c r="AK11">
        <v>0.12</v>
      </c>
      <c r="AL11">
        <v>32</v>
      </c>
    </row>
    <row r="12" spans="1:38" x14ac:dyDescent="0.25">
      <c r="B12" s="27" t="str">
        <f t="shared" ref="B12:B36" si="0">AH8</f>
        <v>C2</v>
      </c>
      <c r="C12" s="10" t="s">
        <v>709</v>
      </c>
      <c r="D12" s="10">
        <v>100</v>
      </c>
      <c r="E12" s="11">
        <f t="shared" ref="E12:E36" si="1">AK8</f>
        <v>0.20899999999999999</v>
      </c>
      <c r="F12" s="10">
        <f t="shared" ref="F12:F75" si="2">D12</f>
        <v>100</v>
      </c>
      <c r="G12" s="11">
        <f t="shared" ref="G12:G36" si="3">AJ8</f>
        <v>0.89</v>
      </c>
      <c r="H12" s="52">
        <f t="shared" ref="H12:H36" si="4">AL8</f>
        <v>2</v>
      </c>
      <c r="I12" s="78" t="s">
        <v>195</v>
      </c>
      <c r="J12" s="10">
        <v>1</v>
      </c>
      <c r="K12" s="11">
        <f>AVERAGE(G11:G15)</f>
        <v>0.88800000000000012</v>
      </c>
      <c r="L12" s="28" t="str">
        <f t="shared" ref="L12:L75" si="5">_xlfn.CONCAT("p_eff = ",F12," , e0_prom = ",ROUND(K12,3))</f>
        <v>p_eff = 100 , e0_prom = 0.888</v>
      </c>
      <c r="V12" s="1"/>
      <c r="AB12" t="s">
        <v>734</v>
      </c>
      <c r="AC12" t="s">
        <v>709</v>
      </c>
      <c r="AD12">
        <v>0.90700000000000003</v>
      </c>
      <c r="AE12">
        <v>2</v>
      </c>
      <c r="AH12" t="s">
        <v>703</v>
      </c>
      <c r="AI12" t="s">
        <v>709</v>
      </c>
      <c r="AJ12">
        <v>0.82099999999999995</v>
      </c>
      <c r="AK12">
        <v>0.37</v>
      </c>
      <c r="AL12">
        <v>2</v>
      </c>
    </row>
    <row r="13" spans="1:38" x14ac:dyDescent="0.25">
      <c r="B13" s="27" t="str">
        <f t="shared" si="0"/>
        <v>C3</v>
      </c>
      <c r="C13" s="10" t="s">
        <v>709</v>
      </c>
      <c r="D13" s="10">
        <v>100</v>
      </c>
      <c r="E13" s="11">
        <f t="shared" si="1"/>
        <v>0.17</v>
      </c>
      <c r="F13" s="10">
        <f t="shared" si="2"/>
        <v>100</v>
      </c>
      <c r="G13" s="11">
        <f t="shared" si="3"/>
        <v>0.88900000000000001</v>
      </c>
      <c r="H13" s="52">
        <f t="shared" si="4"/>
        <v>4</v>
      </c>
      <c r="I13" s="78" t="s">
        <v>195</v>
      </c>
      <c r="J13" s="10">
        <v>1</v>
      </c>
      <c r="K13" s="11">
        <f>AVERAGE(G11:G15)</f>
        <v>0.88800000000000012</v>
      </c>
      <c r="L13" s="28" t="str">
        <f t="shared" si="5"/>
        <v>p_eff = 100 , e0_prom = 0.888</v>
      </c>
      <c r="V13" s="1"/>
      <c r="AB13" t="s">
        <v>735</v>
      </c>
      <c r="AC13" t="s">
        <v>720</v>
      </c>
      <c r="AD13">
        <v>0.88500000000000001</v>
      </c>
      <c r="AE13">
        <v>185</v>
      </c>
      <c r="AH13" t="s">
        <v>704</v>
      </c>
      <c r="AI13" t="s">
        <v>709</v>
      </c>
      <c r="AJ13">
        <v>0.82799999999999996</v>
      </c>
      <c r="AK13">
        <v>0.22800000000000001</v>
      </c>
      <c r="AL13">
        <v>4</v>
      </c>
    </row>
    <row r="14" spans="1:38" x14ac:dyDescent="0.25">
      <c r="B14" s="27" t="str">
        <f t="shared" si="0"/>
        <v>C4</v>
      </c>
      <c r="C14" s="10" t="s">
        <v>709</v>
      </c>
      <c r="D14" s="10">
        <v>100</v>
      </c>
      <c r="E14" s="11">
        <f t="shared" si="1"/>
        <v>0.14000000000000001</v>
      </c>
      <c r="F14" s="10">
        <f t="shared" si="2"/>
        <v>100</v>
      </c>
      <c r="G14" s="11">
        <f t="shared" si="3"/>
        <v>0.879</v>
      </c>
      <c r="H14" s="52">
        <f t="shared" si="4"/>
        <v>16</v>
      </c>
      <c r="I14" s="78" t="s">
        <v>195</v>
      </c>
      <c r="J14" s="10">
        <v>1</v>
      </c>
      <c r="K14" s="11">
        <f>AVERAGE(G11:G15)</f>
        <v>0.88800000000000012</v>
      </c>
      <c r="L14" s="28" t="str">
        <f t="shared" si="5"/>
        <v>p_eff = 100 , e0_prom = 0.888</v>
      </c>
      <c r="V14" s="1"/>
      <c r="AB14" t="s">
        <v>736</v>
      </c>
      <c r="AC14" t="s">
        <v>720</v>
      </c>
      <c r="AD14">
        <v>0.93300000000000005</v>
      </c>
      <c r="AE14">
        <v>3</v>
      </c>
      <c r="AH14" t="s">
        <v>705</v>
      </c>
      <c r="AI14" t="s">
        <v>709</v>
      </c>
      <c r="AJ14">
        <v>0.82</v>
      </c>
      <c r="AK14">
        <v>0.19400000000000001</v>
      </c>
      <c r="AL14">
        <v>14</v>
      </c>
    </row>
    <row r="15" spans="1:38" x14ac:dyDescent="0.25">
      <c r="B15" s="27" t="str">
        <f t="shared" si="0"/>
        <v>C5</v>
      </c>
      <c r="C15" s="10" t="s">
        <v>709</v>
      </c>
      <c r="D15" s="10">
        <v>100</v>
      </c>
      <c r="E15" s="11">
        <f t="shared" si="1"/>
        <v>0.12</v>
      </c>
      <c r="F15" s="10">
        <f t="shared" si="2"/>
        <v>100</v>
      </c>
      <c r="G15" s="11">
        <f t="shared" si="3"/>
        <v>0.89</v>
      </c>
      <c r="H15" s="52">
        <f t="shared" si="4"/>
        <v>32</v>
      </c>
      <c r="I15" s="78" t="s">
        <v>195</v>
      </c>
      <c r="J15" s="10">
        <v>1</v>
      </c>
      <c r="K15" s="11">
        <f>AVERAGE(G11:G15)</f>
        <v>0.88800000000000012</v>
      </c>
      <c r="L15" s="28" t="str">
        <f t="shared" si="5"/>
        <v>p_eff = 100 , e0_prom = 0.888</v>
      </c>
      <c r="N15" s="45"/>
      <c r="V15" s="1"/>
      <c r="AB15" t="s">
        <v>737</v>
      </c>
      <c r="AC15" t="s">
        <v>720</v>
      </c>
      <c r="AD15">
        <v>0.91100000000000003</v>
      </c>
      <c r="AE15">
        <v>26</v>
      </c>
      <c r="AH15" t="s">
        <v>706</v>
      </c>
      <c r="AI15" t="s">
        <v>709</v>
      </c>
      <c r="AJ15">
        <v>0.82099999999999995</v>
      </c>
      <c r="AK15">
        <v>0.16</v>
      </c>
      <c r="AL15">
        <v>43</v>
      </c>
    </row>
    <row r="16" spans="1:38" x14ac:dyDescent="0.25">
      <c r="B16" s="27" t="str">
        <f t="shared" si="0"/>
        <v>C6</v>
      </c>
      <c r="C16" s="10" t="s">
        <v>709</v>
      </c>
      <c r="D16" s="10">
        <v>100</v>
      </c>
      <c r="E16" s="11">
        <f t="shared" si="1"/>
        <v>0.37</v>
      </c>
      <c r="F16" s="10">
        <f t="shared" si="2"/>
        <v>100</v>
      </c>
      <c r="G16" s="11">
        <f t="shared" si="3"/>
        <v>0.82099999999999995</v>
      </c>
      <c r="H16" s="52">
        <f t="shared" si="4"/>
        <v>2</v>
      </c>
      <c r="I16" s="78" t="s">
        <v>195</v>
      </c>
      <c r="J16" s="10">
        <v>2</v>
      </c>
      <c r="K16" s="11">
        <f>AVERAGE(G16:G19)</f>
        <v>0.82250000000000001</v>
      </c>
      <c r="L16" s="28" t="str">
        <f t="shared" si="5"/>
        <v>p_eff = 100 , e0_prom = 0.823</v>
      </c>
      <c r="V16" s="1"/>
      <c r="AB16" t="s">
        <v>738</v>
      </c>
      <c r="AC16" t="s">
        <v>727</v>
      </c>
      <c r="AD16">
        <v>0.91300000000000003</v>
      </c>
      <c r="AE16">
        <v>7</v>
      </c>
      <c r="AH16" t="s">
        <v>707</v>
      </c>
      <c r="AI16" t="s">
        <v>709</v>
      </c>
      <c r="AJ16">
        <v>0.73399999999999999</v>
      </c>
      <c r="AK16">
        <v>0.56599999999999995</v>
      </c>
      <c r="AL16">
        <v>3</v>
      </c>
    </row>
    <row r="17" spans="2:38" x14ac:dyDescent="0.25">
      <c r="B17" s="27" t="str">
        <f t="shared" si="0"/>
        <v>C7</v>
      </c>
      <c r="C17" s="10" t="s">
        <v>709</v>
      </c>
      <c r="D17" s="10">
        <v>100</v>
      </c>
      <c r="E17" s="11">
        <f t="shared" si="1"/>
        <v>0.22800000000000001</v>
      </c>
      <c r="F17" s="10">
        <f t="shared" si="2"/>
        <v>100</v>
      </c>
      <c r="G17" s="11">
        <f t="shared" si="3"/>
        <v>0.82799999999999996</v>
      </c>
      <c r="H17" s="52">
        <f t="shared" si="4"/>
        <v>4</v>
      </c>
      <c r="I17" s="78" t="s">
        <v>195</v>
      </c>
      <c r="J17" s="10">
        <v>2</v>
      </c>
      <c r="K17" s="11">
        <f>AVERAGE(G16:G19)</f>
        <v>0.82250000000000001</v>
      </c>
      <c r="L17" s="28" t="str">
        <f t="shared" si="5"/>
        <v>p_eff = 100 , e0_prom = 0.823</v>
      </c>
      <c r="V17" s="1"/>
      <c r="AB17" t="s">
        <v>739</v>
      </c>
      <c r="AC17" t="s">
        <v>727</v>
      </c>
      <c r="AD17">
        <v>0.88600000000000001</v>
      </c>
      <c r="AE17">
        <v>163</v>
      </c>
      <c r="AH17" t="s">
        <v>710</v>
      </c>
      <c r="AI17" t="s">
        <v>709</v>
      </c>
      <c r="AJ17">
        <v>0.74</v>
      </c>
      <c r="AK17">
        <v>0.47499999999999998</v>
      </c>
      <c r="AL17">
        <v>5</v>
      </c>
    </row>
    <row r="18" spans="2:38" x14ac:dyDescent="0.25">
      <c r="B18" s="27" t="str">
        <f t="shared" si="0"/>
        <v>C8</v>
      </c>
      <c r="C18" s="10" t="s">
        <v>709</v>
      </c>
      <c r="D18" s="10">
        <v>100</v>
      </c>
      <c r="E18" s="11">
        <f t="shared" si="1"/>
        <v>0.19400000000000001</v>
      </c>
      <c r="F18" s="10">
        <f t="shared" si="2"/>
        <v>100</v>
      </c>
      <c r="G18" s="11">
        <f t="shared" si="3"/>
        <v>0.82</v>
      </c>
      <c r="H18" s="52">
        <f t="shared" si="4"/>
        <v>14</v>
      </c>
      <c r="I18" s="78" t="s">
        <v>195</v>
      </c>
      <c r="J18" s="10">
        <v>2</v>
      </c>
      <c r="K18" s="11">
        <f>AVERAGE(G16:G19)</f>
        <v>0.82250000000000001</v>
      </c>
      <c r="L18" s="28" t="str">
        <f t="shared" si="5"/>
        <v>p_eff = 100 , e0_prom = 0.823</v>
      </c>
      <c r="M18" s="6"/>
      <c r="Q18" s="6"/>
      <c r="R18" s="6"/>
      <c r="S18" s="6"/>
      <c r="V18" s="1"/>
      <c r="AB18" t="s">
        <v>740</v>
      </c>
      <c r="AC18" t="s">
        <v>727</v>
      </c>
      <c r="AD18">
        <v>0.90900000000000003</v>
      </c>
      <c r="AE18">
        <v>23</v>
      </c>
      <c r="AH18" t="s">
        <v>711</v>
      </c>
      <c r="AI18" t="s">
        <v>709</v>
      </c>
      <c r="AJ18">
        <v>0.73499999999999999</v>
      </c>
      <c r="AK18">
        <v>0.33400000000000002</v>
      </c>
      <c r="AL18">
        <v>6</v>
      </c>
    </row>
    <row r="19" spans="2:38" x14ac:dyDescent="0.25">
      <c r="B19" s="27" t="str">
        <f t="shared" si="0"/>
        <v>C9</v>
      </c>
      <c r="C19" s="10" t="s">
        <v>709</v>
      </c>
      <c r="D19" s="10">
        <v>100</v>
      </c>
      <c r="E19" s="11">
        <f t="shared" si="1"/>
        <v>0.16</v>
      </c>
      <c r="F19" s="10">
        <f t="shared" si="2"/>
        <v>100</v>
      </c>
      <c r="G19" s="11">
        <f t="shared" si="3"/>
        <v>0.82099999999999995</v>
      </c>
      <c r="H19" s="52">
        <f t="shared" si="4"/>
        <v>43</v>
      </c>
      <c r="I19" s="78" t="s">
        <v>195</v>
      </c>
      <c r="J19" s="10">
        <v>2</v>
      </c>
      <c r="K19" s="11">
        <f>AVERAGE(G16:G19)</f>
        <v>0.82250000000000001</v>
      </c>
      <c r="L19" s="28" t="str">
        <f t="shared" si="5"/>
        <v>p_eff = 100 , e0_prom = 0.823</v>
      </c>
      <c r="M19" s="6"/>
      <c r="AH19" t="s">
        <v>712</v>
      </c>
      <c r="AI19" t="s">
        <v>709</v>
      </c>
      <c r="AJ19">
        <v>0.74</v>
      </c>
      <c r="AK19">
        <v>0.24299999999999999</v>
      </c>
      <c r="AL19">
        <v>21</v>
      </c>
    </row>
    <row r="20" spans="2:38" x14ac:dyDescent="0.25">
      <c r="B20" s="27" t="str">
        <f t="shared" si="0"/>
        <v>C10</v>
      </c>
      <c r="C20" s="10" t="s">
        <v>709</v>
      </c>
      <c r="D20" s="10">
        <v>100</v>
      </c>
      <c r="E20" s="11">
        <f t="shared" si="1"/>
        <v>0.56599999999999995</v>
      </c>
      <c r="F20" s="10">
        <f t="shared" si="2"/>
        <v>100</v>
      </c>
      <c r="G20" s="11">
        <f t="shared" si="3"/>
        <v>0.73399999999999999</v>
      </c>
      <c r="H20" s="52">
        <f t="shared" si="4"/>
        <v>3</v>
      </c>
      <c r="I20" s="78" t="s">
        <v>195</v>
      </c>
      <c r="J20" s="10">
        <v>3</v>
      </c>
      <c r="K20" s="11">
        <f>AVERAGE(G20:G24)</f>
        <v>0.73839999999999995</v>
      </c>
      <c r="L20" s="28" t="str">
        <f t="shared" si="5"/>
        <v>p_eff = 100 , e0_prom = 0.738</v>
      </c>
      <c r="M20" s="6"/>
      <c r="AH20" t="s">
        <v>713</v>
      </c>
      <c r="AI20" t="s">
        <v>709</v>
      </c>
      <c r="AJ20">
        <v>0.74299999999999999</v>
      </c>
      <c r="AK20">
        <v>0.20599999999999999</v>
      </c>
      <c r="AL20">
        <v>126</v>
      </c>
    </row>
    <row r="21" spans="2:38" x14ac:dyDescent="0.25">
      <c r="B21" s="27" t="str">
        <f t="shared" si="0"/>
        <v>C11</v>
      </c>
      <c r="C21" s="10" t="s">
        <v>709</v>
      </c>
      <c r="D21" s="10">
        <v>100</v>
      </c>
      <c r="E21" s="11">
        <f t="shared" si="1"/>
        <v>0.47499999999999998</v>
      </c>
      <c r="F21" s="10">
        <f t="shared" si="2"/>
        <v>100</v>
      </c>
      <c r="G21" s="11">
        <f t="shared" si="3"/>
        <v>0.74</v>
      </c>
      <c r="H21" s="52">
        <f t="shared" si="4"/>
        <v>5</v>
      </c>
      <c r="I21" s="78" t="s">
        <v>195</v>
      </c>
      <c r="J21" s="10">
        <v>3</v>
      </c>
      <c r="K21" s="11">
        <f>AVERAGE(G20:G24)</f>
        <v>0.73839999999999995</v>
      </c>
      <c r="L21" s="28" t="str">
        <f t="shared" si="5"/>
        <v>p_eff = 100 , e0_prom = 0.738</v>
      </c>
      <c r="M21" s="6"/>
      <c r="AH21" t="s">
        <v>714</v>
      </c>
      <c r="AI21" t="s">
        <v>720</v>
      </c>
      <c r="AJ21">
        <v>0.91300000000000003</v>
      </c>
      <c r="AK21">
        <v>0.15</v>
      </c>
      <c r="AL21">
        <v>17</v>
      </c>
    </row>
    <row r="22" spans="2:38" x14ac:dyDescent="0.25">
      <c r="B22" s="27" t="str">
        <f t="shared" si="0"/>
        <v>C12</v>
      </c>
      <c r="C22" s="10" t="s">
        <v>709</v>
      </c>
      <c r="D22" s="10">
        <v>100</v>
      </c>
      <c r="E22" s="11">
        <f t="shared" si="1"/>
        <v>0.33400000000000002</v>
      </c>
      <c r="F22" s="10">
        <f t="shared" si="2"/>
        <v>100</v>
      </c>
      <c r="G22" s="11">
        <f t="shared" si="3"/>
        <v>0.73499999999999999</v>
      </c>
      <c r="H22" s="52">
        <f t="shared" si="4"/>
        <v>6</v>
      </c>
      <c r="I22" s="78" t="s">
        <v>195</v>
      </c>
      <c r="J22" s="10">
        <v>3</v>
      </c>
      <c r="K22" s="11">
        <f>AVERAGE(G20:G24)</f>
        <v>0.73839999999999995</v>
      </c>
      <c r="L22" s="28" t="str">
        <f t="shared" si="5"/>
        <v>p_eff = 100 , e0_prom = 0.738</v>
      </c>
      <c r="M22" s="6"/>
      <c r="AH22" t="s">
        <v>715</v>
      </c>
      <c r="AI22" t="s">
        <v>720</v>
      </c>
      <c r="AJ22">
        <v>0.89800000000000002</v>
      </c>
      <c r="AK22">
        <v>0.121</v>
      </c>
      <c r="AL22">
        <v>71</v>
      </c>
    </row>
    <row r="23" spans="2:38" x14ac:dyDescent="0.25">
      <c r="B23" s="27" t="str">
        <f t="shared" si="0"/>
        <v>C13</v>
      </c>
      <c r="C23" s="10" t="s">
        <v>709</v>
      </c>
      <c r="D23" s="10">
        <v>100</v>
      </c>
      <c r="E23" s="11">
        <f t="shared" si="1"/>
        <v>0.24299999999999999</v>
      </c>
      <c r="F23" s="10">
        <f t="shared" si="2"/>
        <v>100</v>
      </c>
      <c r="G23" s="11">
        <f t="shared" si="3"/>
        <v>0.74</v>
      </c>
      <c r="H23" s="52">
        <f t="shared" si="4"/>
        <v>21</v>
      </c>
      <c r="I23" s="78" t="s">
        <v>195</v>
      </c>
      <c r="J23" s="10">
        <v>3</v>
      </c>
      <c r="K23" s="11">
        <f>AVERAGE(G20:G24)</f>
        <v>0.73839999999999995</v>
      </c>
      <c r="L23" s="28" t="str">
        <f t="shared" si="5"/>
        <v>p_eff = 100 , e0_prom = 0.738</v>
      </c>
      <c r="M23" s="6"/>
      <c r="AH23" t="s">
        <v>716</v>
      </c>
      <c r="AI23" t="s">
        <v>720</v>
      </c>
      <c r="AJ23">
        <v>0.91100000000000003</v>
      </c>
      <c r="AK23">
        <v>0.249</v>
      </c>
      <c r="AL23">
        <v>1.5</v>
      </c>
    </row>
    <row r="24" spans="2:38" x14ac:dyDescent="0.25">
      <c r="B24" s="27" t="str">
        <f t="shared" si="0"/>
        <v>C14</v>
      </c>
      <c r="C24" s="10" t="s">
        <v>709</v>
      </c>
      <c r="D24" s="10">
        <v>100</v>
      </c>
      <c r="E24" s="11">
        <f t="shared" si="1"/>
        <v>0.20599999999999999</v>
      </c>
      <c r="F24" s="10">
        <f t="shared" si="2"/>
        <v>100</v>
      </c>
      <c r="G24" s="11">
        <f t="shared" si="3"/>
        <v>0.74299999999999999</v>
      </c>
      <c r="H24" s="52">
        <f t="shared" si="4"/>
        <v>126</v>
      </c>
      <c r="I24" s="78" t="s">
        <v>195</v>
      </c>
      <c r="J24" s="10">
        <v>3</v>
      </c>
      <c r="K24" s="11">
        <f>AVERAGE(G20:G24)</f>
        <v>0.73839999999999995</v>
      </c>
      <c r="L24" s="28" t="str">
        <f t="shared" si="5"/>
        <v>p_eff = 100 , e0_prom = 0.738</v>
      </c>
      <c r="M24" s="6"/>
      <c r="AH24" t="s">
        <v>717</v>
      </c>
      <c r="AI24" t="s">
        <v>720</v>
      </c>
      <c r="AJ24">
        <v>0.80600000000000005</v>
      </c>
      <c r="AK24">
        <v>0.24299999999999999</v>
      </c>
      <c r="AL24">
        <v>13</v>
      </c>
    </row>
    <row r="25" spans="2:38" x14ac:dyDescent="0.25">
      <c r="B25" s="27" t="str">
        <f t="shared" si="0"/>
        <v>C58</v>
      </c>
      <c r="C25" s="10" t="s">
        <v>743</v>
      </c>
      <c r="D25" s="10">
        <v>100</v>
      </c>
      <c r="E25" s="11">
        <f t="shared" si="1"/>
        <v>0.15</v>
      </c>
      <c r="F25" s="10">
        <f t="shared" si="2"/>
        <v>100</v>
      </c>
      <c r="G25" s="11">
        <f t="shared" si="3"/>
        <v>0.91300000000000003</v>
      </c>
      <c r="H25" s="52">
        <f t="shared" si="4"/>
        <v>17</v>
      </c>
      <c r="I25" s="78" t="s">
        <v>195</v>
      </c>
      <c r="J25" s="10">
        <v>1</v>
      </c>
      <c r="K25" s="11">
        <f>AVERAGE(G25:G27)</f>
        <v>0.90733333333333333</v>
      </c>
      <c r="L25" s="28" t="str">
        <f t="shared" si="5"/>
        <v>p_eff = 100 , e0_prom = 0.907</v>
      </c>
      <c r="M25" s="6"/>
      <c r="AH25" t="s">
        <v>718</v>
      </c>
      <c r="AI25" t="s">
        <v>720</v>
      </c>
      <c r="AJ25">
        <v>0.81</v>
      </c>
      <c r="AK25">
        <v>0.36799999999999999</v>
      </c>
      <c r="AL25">
        <v>4</v>
      </c>
    </row>
    <row r="26" spans="2:38" x14ac:dyDescent="0.25">
      <c r="B26" s="27" t="str">
        <f t="shared" si="0"/>
        <v>C59</v>
      </c>
      <c r="C26" s="10" t="s">
        <v>743</v>
      </c>
      <c r="D26" s="10">
        <v>100</v>
      </c>
      <c r="E26" s="11">
        <f t="shared" si="1"/>
        <v>0.121</v>
      </c>
      <c r="F26" s="10">
        <f t="shared" si="2"/>
        <v>100</v>
      </c>
      <c r="G26" s="11">
        <f t="shared" si="3"/>
        <v>0.89800000000000002</v>
      </c>
      <c r="H26" s="52">
        <f t="shared" si="4"/>
        <v>71</v>
      </c>
      <c r="I26" s="78" t="s">
        <v>195</v>
      </c>
      <c r="J26" s="10">
        <v>1</v>
      </c>
      <c r="K26" s="11">
        <f>AVERAGE(G25:G27)</f>
        <v>0.90733333333333333</v>
      </c>
      <c r="L26" s="28" t="str">
        <f t="shared" si="5"/>
        <v>p_eff = 100 , e0_prom = 0.907</v>
      </c>
      <c r="M26" s="6"/>
      <c r="AH26" t="s">
        <v>719</v>
      </c>
      <c r="AI26" t="s">
        <v>720</v>
      </c>
      <c r="AJ26">
        <v>0.80700000000000005</v>
      </c>
      <c r="AK26">
        <v>0.2</v>
      </c>
      <c r="AL26">
        <v>55</v>
      </c>
    </row>
    <row r="27" spans="2:38" x14ac:dyDescent="0.25">
      <c r="B27" s="27" t="str">
        <f t="shared" si="0"/>
        <v>C60</v>
      </c>
      <c r="C27" s="10" t="s">
        <v>743</v>
      </c>
      <c r="D27" s="10">
        <v>100</v>
      </c>
      <c r="E27" s="11">
        <f t="shared" si="1"/>
        <v>0.249</v>
      </c>
      <c r="F27" s="10">
        <f t="shared" si="2"/>
        <v>100</v>
      </c>
      <c r="G27" s="11">
        <f t="shared" si="3"/>
        <v>0.91100000000000003</v>
      </c>
      <c r="H27" s="52">
        <f t="shared" si="4"/>
        <v>1.5</v>
      </c>
      <c r="I27" s="78" t="s">
        <v>195</v>
      </c>
      <c r="J27" s="10">
        <v>1</v>
      </c>
      <c r="K27" s="11">
        <f>AVERAGE(G25:G27)</f>
        <v>0.90733333333333333</v>
      </c>
      <c r="L27" s="28" t="str">
        <f t="shared" si="5"/>
        <v>p_eff = 100 , e0_prom = 0.907</v>
      </c>
      <c r="M27" s="6"/>
      <c r="AH27" t="s">
        <v>721</v>
      </c>
      <c r="AI27" t="s">
        <v>727</v>
      </c>
      <c r="AJ27">
        <v>0.89800000000000002</v>
      </c>
      <c r="AK27">
        <v>0.15</v>
      </c>
      <c r="AL27">
        <v>12</v>
      </c>
    </row>
    <row r="28" spans="2:38" x14ac:dyDescent="0.25">
      <c r="B28" s="27" t="str">
        <f t="shared" si="0"/>
        <v>C61</v>
      </c>
      <c r="C28" s="10" t="s">
        <v>743</v>
      </c>
      <c r="D28" s="10">
        <v>100</v>
      </c>
      <c r="E28" s="11">
        <f t="shared" si="1"/>
        <v>0.24299999999999999</v>
      </c>
      <c r="F28" s="10">
        <f t="shared" si="2"/>
        <v>100</v>
      </c>
      <c r="G28" s="11">
        <f t="shared" si="3"/>
        <v>0.80600000000000005</v>
      </c>
      <c r="H28" s="52">
        <f t="shared" si="4"/>
        <v>13</v>
      </c>
      <c r="I28" s="78" t="s">
        <v>195</v>
      </c>
      <c r="J28" s="10">
        <v>2</v>
      </c>
      <c r="K28" s="11">
        <f>AVERAGE(G28:G30)</f>
        <v>0.80766666666666664</v>
      </c>
      <c r="L28" s="28" t="str">
        <f t="shared" si="5"/>
        <v>p_eff = 100 , e0_prom = 0.808</v>
      </c>
      <c r="M28" s="6"/>
      <c r="AH28" t="s">
        <v>722</v>
      </c>
      <c r="AI28" t="s">
        <v>727</v>
      </c>
      <c r="AJ28">
        <v>0.9</v>
      </c>
      <c r="AK28">
        <v>0.214</v>
      </c>
      <c r="AL28">
        <v>2</v>
      </c>
    </row>
    <row r="29" spans="2:38" x14ac:dyDescent="0.25">
      <c r="B29" s="27" t="str">
        <f t="shared" si="0"/>
        <v>C62</v>
      </c>
      <c r="C29" s="10" t="s">
        <v>743</v>
      </c>
      <c r="D29" s="10">
        <v>100</v>
      </c>
      <c r="E29" s="11">
        <f t="shared" si="1"/>
        <v>0.36799999999999999</v>
      </c>
      <c r="F29" s="10">
        <f t="shared" si="2"/>
        <v>100</v>
      </c>
      <c r="G29" s="11">
        <f t="shared" si="3"/>
        <v>0.81</v>
      </c>
      <c r="H29" s="52">
        <f t="shared" si="4"/>
        <v>4</v>
      </c>
      <c r="I29" s="78" t="s">
        <v>195</v>
      </c>
      <c r="J29" s="10">
        <v>2</v>
      </c>
      <c r="K29" s="11">
        <f>AVERAGE(G28:G30)</f>
        <v>0.80766666666666664</v>
      </c>
      <c r="L29" s="28" t="str">
        <f t="shared" si="5"/>
        <v>p_eff = 100 , e0_prom = 0.808</v>
      </c>
      <c r="M29" s="6"/>
      <c r="AH29" t="s">
        <v>723</v>
      </c>
      <c r="AI29" t="s">
        <v>727</v>
      </c>
      <c r="AJ29">
        <v>0.89800000000000002</v>
      </c>
      <c r="AK29">
        <v>0.121</v>
      </c>
      <c r="AL29">
        <v>51</v>
      </c>
    </row>
    <row r="30" spans="2:38" x14ac:dyDescent="0.25">
      <c r="B30" s="27" t="str">
        <f t="shared" si="0"/>
        <v>C63</v>
      </c>
      <c r="C30" s="10" t="s">
        <v>743</v>
      </c>
      <c r="D30" s="10">
        <v>100</v>
      </c>
      <c r="E30" s="11">
        <f t="shared" si="1"/>
        <v>0.2</v>
      </c>
      <c r="F30" s="10">
        <f t="shared" si="2"/>
        <v>100</v>
      </c>
      <c r="G30" s="11">
        <f t="shared" si="3"/>
        <v>0.80700000000000005</v>
      </c>
      <c r="H30" s="52">
        <f t="shared" si="4"/>
        <v>55</v>
      </c>
      <c r="I30" s="78" t="s">
        <v>195</v>
      </c>
      <c r="J30" s="10">
        <v>2</v>
      </c>
      <c r="K30" s="11">
        <f>AVERAGE(G28:G30)</f>
        <v>0.80766666666666664</v>
      </c>
      <c r="L30" s="28" t="str">
        <f t="shared" si="5"/>
        <v>p_eff = 100 , e0_prom = 0.808</v>
      </c>
      <c r="M30" s="6"/>
      <c r="AH30" t="s">
        <v>724</v>
      </c>
      <c r="AI30" t="s">
        <v>727</v>
      </c>
      <c r="AJ30">
        <v>0.81599999999999995</v>
      </c>
      <c r="AK30">
        <v>0.24299999999999999</v>
      </c>
      <c r="AL30">
        <v>11</v>
      </c>
    </row>
    <row r="31" spans="2:38" x14ac:dyDescent="0.25">
      <c r="B31" s="27" t="str">
        <f t="shared" si="0"/>
        <v>C72</v>
      </c>
      <c r="C31" s="10" t="s">
        <v>744</v>
      </c>
      <c r="D31" s="10">
        <v>100</v>
      </c>
      <c r="E31" s="11">
        <f t="shared" si="1"/>
        <v>0.15</v>
      </c>
      <c r="F31" s="10">
        <f t="shared" si="2"/>
        <v>100</v>
      </c>
      <c r="G31" s="11">
        <f t="shared" si="3"/>
        <v>0.89800000000000002</v>
      </c>
      <c r="H31" s="52">
        <f t="shared" si="4"/>
        <v>12</v>
      </c>
      <c r="I31" s="78" t="s">
        <v>195</v>
      </c>
      <c r="J31" s="10">
        <v>1</v>
      </c>
      <c r="K31" s="11">
        <f>AVERAGE(G31:G33)</f>
        <v>0.89866666666666672</v>
      </c>
      <c r="L31" s="28" t="str">
        <f t="shared" si="5"/>
        <v>p_eff = 100 , e0_prom = 0.899</v>
      </c>
      <c r="M31" s="6"/>
      <c r="AH31" t="s">
        <v>725</v>
      </c>
      <c r="AI31" t="s">
        <v>727</v>
      </c>
      <c r="AJ31">
        <v>0.80600000000000005</v>
      </c>
      <c r="AK31">
        <v>0.26500000000000001</v>
      </c>
      <c r="AL31">
        <v>3.5</v>
      </c>
    </row>
    <row r="32" spans="2:38" x14ac:dyDescent="0.25">
      <c r="B32" s="27" t="str">
        <f t="shared" si="0"/>
        <v>C73</v>
      </c>
      <c r="C32" s="10" t="s">
        <v>744</v>
      </c>
      <c r="D32" s="10">
        <v>100</v>
      </c>
      <c r="E32" s="11">
        <f t="shared" si="1"/>
        <v>0.214</v>
      </c>
      <c r="F32" s="10">
        <f t="shared" si="2"/>
        <v>100</v>
      </c>
      <c r="G32" s="11">
        <f t="shared" si="3"/>
        <v>0.9</v>
      </c>
      <c r="H32" s="52">
        <f t="shared" si="4"/>
        <v>2</v>
      </c>
      <c r="I32" s="78" t="s">
        <v>195</v>
      </c>
      <c r="J32" s="10">
        <v>1</v>
      </c>
      <c r="K32" s="11">
        <f>AVERAGE(G31:G33)</f>
        <v>0.89866666666666672</v>
      </c>
      <c r="L32" s="28" t="str">
        <f t="shared" si="5"/>
        <v>p_eff = 100 , e0_prom = 0.899</v>
      </c>
      <c r="M32" s="6"/>
      <c r="AH32" t="s">
        <v>726</v>
      </c>
      <c r="AI32" t="s">
        <v>727</v>
      </c>
      <c r="AJ32">
        <v>0.81399999999999995</v>
      </c>
      <c r="AK32">
        <v>0.191</v>
      </c>
      <c r="AL32">
        <v>59</v>
      </c>
    </row>
    <row r="33" spans="2:13" x14ac:dyDescent="0.25">
      <c r="B33" s="27" t="str">
        <f t="shared" si="0"/>
        <v>C74</v>
      </c>
      <c r="C33" s="10" t="s">
        <v>744</v>
      </c>
      <c r="D33" s="10">
        <v>100</v>
      </c>
      <c r="E33" s="11">
        <f t="shared" si="1"/>
        <v>0.121</v>
      </c>
      <c r="F33" s="10">
        <f t="shared" si="2"/>
        <v>100</v>
      </c>
      <c r="G33" s="11">
        <f t="shared" si="3"/>
        <v>0.89800000000000002</v>
      </c>
      <c r="H33" s="52">
        <f t="shared" si="4"/>
        <v>51</v>
      </c>
      <c r="I33" s="78" t="s">
        <v>195</v>
      </c>
      <c r="J33" s="10">
        <v>1</v>
      </c>
      <c r="K33" s="11">
        <f>AVERAGE(G31:G33)</f>
        <v>0.89866666666666672</v>
      </c>
      <c r="L33" s="28" t="str">
        <f t="shared" si="5"/>
        <v>p_eff = 100 , e0_prom = 0.899</v>
      </c>
      <c r="M33" s="6"/>
    </row>
    <row r="34" spans="2:13" x14ac:dyDescent="0.25">
      <c r="B34" s="27" t="str">
        <f t="shared" si="0"/>
        <v>C75</v>
      </c>
      <c r="C34" s="10" t="s">
        <v>744</v>
      </c>
      <c r="D34" s="10">
        <v>100</v>
      </c>
      <c r="E34" s="11">
        <f t="shared" si="1"/>
        <v>0.24299999999999999</v>
      </c>
      <c r="F34" s="10">
        <f t="shared" si="2"/>
        <v>100</v>
      </c>
      <c r="G34" s="11">
        <f t="shared" si="3"/>
        <v>0.81599999999999995</v>
      </c>
      <c r="H34" s="52">
        <f t="shared" si="4"/>
        <v>11</v>
      </c>
      <c r="I34" s="78" t="s">
        <v>195</v>
      </c>
      <c r="J34" s="10">
        <v>2</v>
      </c>
      <c r="K34" s="11">
        <f>AVERAGE(G34:G36)</f>
        <v>0.81199999999999994</v>
      </c>
      <c r="L34" s="28" t="str">
        <f t="shared" si="5"/>
        <v>p_eff = 100 , e0_prom = 0.812</v>
      </c>
      <c r="M34" s="6"/>
    </row>
    <row r="35" spans="2:13" x14ac:dyDescent="0.25">
      <c r="B35" s="27" t="str">
        <f t="shared" si="0"/>
        <v>C76</v>
      </c>
      <c r="C35" s="10" t="s">
        <v>744</v>
      </c>
      <c r="D35" s="10">
        <v>100</v>
      </c>
      <c r="E35" s="11">
        <f t="shared" si="1"/>
        <v>0.26500000000000001</v>
      </c>
      <c r="F35" s="10">
        <f t="shared" si="2"/>
        <v>100</v>
      </c>
      <c r="G35" s="11">
        <f t="shared" si="3"/>
        <v>0.80600000000000005</v>
      </c>
      <c r="H35" s="52">
        <f t="shared" si="4"/>
        <v>3.5</v>
      </c>
      <c r="I35" s="78" t="s">
        <v>195</v>
      </c>
      <c r="J35" s="10">
        <v>2</v>
      </c>
      <c r="K35" s="11">
        <f>AVERAGE(G34:G36)</f>
        <v>0.81199999999999994</v>
      </c>
      <c r="L35" s="28" t="str">
        <f t="shared" si="5"/>
        <v>p_eff = 100 , e0_prom = 0.812</v>
      </c>
      <c r="M35" s="6"/>
    </row>
    <row r="36" spans="2:13" x14ac:dyDescent="0.25">
      <c r="B36" s="27" t="str">
        <f t="shared" si="0"/>
        <v>C77</v>
      </c>
      <c r="C36" s="10" t="s">
        <v>744</v>
      </c>
      <c r="D36" s="10">
        <v>100</v>
      </c>
      <c r="E36" s="11">
        <f t="shared" si="1"/>
        <v>0.191</v>
      </c>
      <c r="F36" s="10">
        <f t="shared" si="2"/>
        <v>100</v>
      </c>
      <c r="G36" s="11">
        <f t="shared" si="3"/>
        <v>0.81399999999999995</v>
      </c>
      <c r="H36" s="52">
        <f t="shared" si="4"/>
        <v>59</v>
      </c>
      <c r="I36" s="78" t="s">
        <v>195</v>
      </c>
      <c r="J36" s="10">
        <v>2</v>
      </c>
      <c r="K36" s="11">
        <f>AVERAGE(G34:G36)</f>
        <v>0.81199999999999994</v>
      </c>
      <c r="L36" s="28" t="str">
        <f t="shared" si="5"/>
        <v>p_eff = 100 , e0_prom = 0.812</v>
      </c>
      <c r="M36" s="6"/>
    </row>
    <row r="37" spans="2:13" x14ac:dyDescent="0.25">
      <c r="B37" s="27" t="s">
        <v>772</v>
      </c>
      <c r="C37" s="10" t="s">
        <v>771</v>
      </c>
      <c r="D37" s="10">
        <v>100</v>
      </c>
      <c r="E37" s="10">
        <v>0.25900000000000001</v>
      </c>
      <c r="F37" s="10">
        <f t="shared" si="2"/>
        <v>100</v>
      </c>
      <c r="G37" s="10">
        <v>0.80400000000000005</v>
      </c>
      <c r="H37" s="10">
        <v>1.5</v>
      </c>
      <c r="I37" s="78" t="s">
        <v>195</v>
      </c>
      <c r="J37" s="10">
        <v>1</v>
      </c>
      <c r="K37" s="11">
        <f>AVERAGE(G37:G41)</f>
        <v>0.81299999999999994</v>
      </c>
      <c r="L37" s="28" t="str">
        <f t="shared" si="5"/>
        <v>p_eff = 100 , e0_prom = 0.813</v>
      </c>
      <c r="M37" s="6"/>
    </row>
    <row r="38" spans="2:13" x14ac:dyDescent="0.25">
      <c r="B38" s="27" t="s">
        <v>773</v>
      </c>
      <c r="C38" s="10" t="s">
        <v>771</v>
      </c>
      <c r="D38" s="10">
        <v>100</v>
      </c>
      <c r="E38" s="10">
        <v>0.22500000000000001</v>
      </c>
      <c r="F38" s="10">
        <f t="shared" si="2"/>
        <v>100</v>
      </c>
      <c r="G38" s="10">
        <v>0.81799999999999995</v>
      </c>
      <c r="H38" s="10">
        <v>2</v>
      </c>
      <c r="I38" s="78" t="s">
        <v>195</v>
      </c>
      <c r="J38" s="10">
        <v>1</v>
      </c>
      <c r="K38" s="11">
        <f>AVERAGE(G37:G41)</f>
        <v>0.81299999999999994</v>
      </c>
      <c r="L38" s="28" t="str">
        <f t="shared" si="5"/>
        <v>p_eff = 100 , e0_prom = 0.813</v>
      </c>
      <c r="M38" s="6"/>
    </row>
    <row r="39" spans="2:13" x14ac:dyDescent="0.25">
      <c r="B39" s="27" t="s">
        <v>774</v>
      </c>
      <c r="C39" s="10" t="s">
        <v>771</v>
      </c>
      <c r="D39" s="10">
        <v>100</v>
      </c>
      <c r="E39" s="10">
        <v>0.192</v>
      </c>
      <c r="F39" s="10">
        <f t="shared" si="2"/>
        <v>100</v>
      </c>
      <c r="G39" s="10">
        <v>0.81499999999999995</v>
      </c>
      <c r="H39" s="10">
        <v>4</v>
      </c>
      <c r="I39" s="78" t="s">
        <v>195</v>
      </c>
      <c r="J39" s="10">
        <v>1</v>
      </c>
      <c r="K39" s="11">
        <f>AVERAGE(G37:G41)</f>
        <v>0.81299999999999994</v>
      </c>
      <c r="L39" s="28" t="str">
        <f t="shared" si="5"/>
        <v>p_eff = 100 , e0_prom = 0.813</v>
      </c>
      <c r="M39" s="6"/>
    </row>
    <row r="40" spans="2:13" x14ac:dyDescent="0.25">
      <c r="B40" s="27" t="s">
        <v>775</v>
      </c>
      <c r="C40" s="10" t="s">
        <v>771</v>
      </c>
      <c r="D40" s="10">
        <v>100</v>
      </c>
      <c r="E40" s="10">
        <v>0.15</v>
      </c>
      <c r="F40" s="10">
        <f t="shared" si="2"/>
        <v>100</v>
      </c>
      <c r="G40" s="10">
        <v>0.80500000000000005</v>
      </c>
      <c r="H40" s="10">
        <v>16</v>
      </c>
      <c r="I40" s="78" t="s">
        <v>195</v>
      </c>
      <c r="J40" s="10">
        <v>1</v>
      </c>
      <c r="K40" s="11">
        <f>AVERAGE(G37:G41)</f>
        <v>0.81299999999999994</v>
      </c>
      <c r="L40" s="28" t="str">
        <f t="shared" si="5"/>
        <v>p_eff = 100 , e0_prom = 0.813</v>
      </c>
      <c r="M40" s="6"/>
    </row>
    <row r="41" spans="2:13" x14ac:dyDescent="0.25">
      <c r="B41" s="27" t="s">
        <v>776</v>
      </c>
      <c r="C41" s="10" t="s">
        <v>771</v>
      </c>
      <c r="D41" s="10">
        <v>100</v>
      </c>
      <c r="E41" s="10">
        <v>0.121</v>
      </c>
      <c r="F41" s="10">
        <f t="shared" si="2"/>
        <v>100</v>
      </c>
      <c r="G41" s="10">
        <v>0.82299999999999995</v>
      </c>
      <c r="H41" s="10">
        <v>39</v>
      </c>
      <c r="I41" s="78" t="s">
        <v>195</v>
      </c>
      <c r="J41" s="10">
        <v>1</v>
      </c>
      <c r="K41" s="11">
        <f>AVERAGE(G37:G41)</f>
        <v>0.81299999999999994</v>
      </c>
      <c r="L41" s="28" t="str">
        <f t="shared" si="5"/>
        <v>p_eff = 100 , e0_prom = 0.813</v>
      </c>
      <c r="M41" s="6"/>
    </row>
    <row r="42" spans="2:13" x14ac:dyDescent="0.25">
      <c r="B42" s="27" t="s">
        <v>777</v>
      </c>
      <c r="C42" s="10" t="s">
        <v>771</v>
      </c>
      <c r="D42" s="10">
        <v>100</v>
      </c>
      <c r="E42" s="10">
        <v>0.313</v>
      </c>
      <c r="F42" s="10">
        <f t="shared" si="2"/>
        <v>100</v>
      </c>
      <c r="G42" s="10">
        <v>0.79600000000000004</v>
      </c>
      <c r="H42" s="10">
        <v>1.5</v>
      </c>
      <c r="I42" s="78" t="s">
        <v>195</v>
      </c>
      <c r="J42" s="10">
        <v>2</v>
      </c>
      <c r="K42" s="11">
        <f>AVERAGE(G42:G46)</f>
        <v>0.78920000000000012</v>
      </c>
      <c r="L42" s="28" t="str">
        <f t="shared" si="5"/>
        <v>p_eff = 100 , e0_prom = 0.789</v>
      </c>
      <c r="M42" s="6"/>
    </row>
    <row r="43" spans="2:13" x14ac:dyDescent="0.25">
      <c r="B43" s="27" t="s">
        <v>778</v>
      </c>
      <c r="C43" s="10" t="s">
        <v>771</v>
      </c>
      <c r="D43" s="10">
        <v>100</v>
      </c>
      <c r="E43" s="10">
        <v>0.25700000000000001</v>
      </c>
      <c r="F43" s="10">
        <f t="shared" si="2"/>
        <v>100</v>
      </c>
      <c r="G43" s="10">
        <v>0.79100000000000004</v>
      </c>
      <c r="H43" s="10">
        <v>2</v>
      </c>
      <c r="I43" s="78" t="s">
        <v>195</v>
      </c>
      <c r="J43" s="10">
        <v>2</v>
      </c>
      <c r="K43" s="11">
        <f>AVERAGE(G42:G46)</f>
        <v>0.78920000000000012</v>
      </c>
      <c r="L43" s="28" t="str">
        <f t="shared" si="5"/>
        <v>p_eff = 100 , e0_prom = 0.789</v>
      </c>
      <c r="M43" s="6"/>
    </row>
    <row r="44" spans="2:13" x14ac:dyDescent="0.25">
      <c r="B44" s="27" t="s">
        <v>779</v>
      </c>
      <c r="C44" s="10" t="s">
        <v>771</v>
      </c>
      <c r="D44" s="10">
        <v>100</v>
      </c>
      <c r="E44" s="10">
        <v>0.23300000000000001</v>
      </c>
      <c r="F44" s="10">
        <f t="shared" si="2"/>
        <v>100</v>
      </c>
      <c r="G44" s="10">
        <v>0.78600000000000003</v>
      </c>
      <c r="H44" s="10">
        <v>4</v>
      </c>
      <c r="I44" s="78" t="s">
        <v>195</v>
      </c>
      <c r="J44" s="10">
        <v>2</v>
      </c>
      <c r="K44" s="11">
        <f>AVERAGE(G42:G46)</f>
        <v>0.78920000000000012</v>
      </c>
      <c r="L44" s="28" t="str">
        <f t="shared" si="5"/>
        <v>p_eff = 100 , e0_prom = 0.789</v>
      </c>
      <c r="M44" s="6"/>
    </row>
    <row r="45" spans="2:13" x14ac:dyDescent="0.25">
      <c r="B45" s="27" t="s">
        <v>780</v>
      </c>
      <c r="C45" s="10" t="s">
        <v>771</v>
      </c>
      <c r="D45" s="10">
        <v>100</v>
      </c>
      <c r="E45" s="10">
        <v>0.19600000000000001</v>
      </c>
      <c r="F45" s="10">
        <f t="shared" si="2"/>
        <v>100</v>
      </c>
      <c r="G45" s="10">
        <v>0.78800000000000003</v>
      </c>
      <c r="H45" s="10">
        <v>8</v>
      </c>
      <c r="I45" s="78" t="s">
        <v>195</v>
      </c>
      <c r="J45" s="10">
        <v>2</v>
      </c>
      <c r="K45" s="11">
        <f>AVERAGE(G42:G46)</f>
        <v>0.78920000000000012</v>
      </c>
      <c r="L45" s="28" t="str">
        <f t="shared" si="5"/>
        <v>p_eff = 100 , e0_prom = 0.789</v>
      </c>
      <c r="M45" s="6"/>
    </row>
    <row r="46" spans="2:13" x14ac:dyDescent="0.25">
      <c r="B46" s="27" t="s">
        <v>781</v>
      </c>
      <c r="C46" s="10" t="s">
        <v>771</v>
      </c>
      <c r="D46" s="10">
        <v>100</v>
      </c>
      <c r="E46" s="10">
        <v>0.151</v>
      </c>
      <c r="F46" s="10">
        <f t="shared" si="2"/>
        <v>100</v>
      </c>
      <c r="G46" s="10">
        <v>0.78500000000000003</v>
      </c>
      <c r="H46" s="10">
        <v>29</v>
      </c>
      <c r="I46" s="78" t="s">
        <v>195</v>
      </c>
      <c r="J46" s="10">
        <v>2</v>
      </c>
      <c r="K46" s="11">
        <f>AVERAGE(G42:G46)</f>
        <v>0.78920000000000012</v>
      </c>
      <c r="L46" s="28" t="str">
        <f t="shared" si="5"/>
        <v>p_eff = 100 , e0_prom = 0.789</v>
      </c>
      <c r="M46" s="6"/>
    </row>
    <row r="47" spans="2:13" x14ac:dyDescent="0.25">
      <c r="B47" s="27" t="s">
        <v>782</v>
      </c>
      <c r="C47" s="10" t="s">
        <v>771</v>
      </c>
      <c r="D47" s="10">
        <v>100</v>
      </c>
      <c r="E47" s="10">
        <v>0.436</v>
      </c>
      <c r="F47" s="10">
        <f t="shared" si="2"/>
        <v>100</v>
      </c>
      <c r="G47" s="10">
        <v>0.746</v>
      </c>
      <c r="H47" s="10">
        <v>2</v>
      </c>
      <c r="I47" s="78" t="s">
        <v>195</v>
      </c>
      <c r="J47" s="10">
        <v>3</v>
      </c>
      <c r="K47" s="11">
        <f>AVERAGE(G47:G52)</f>
        <v>0.74216666666666653</v>
      </c>
      <c r="L47" s="28" t="str">
        <f t="shared" si="5"/>
        <v>p_eff = 100 , e0_prom = 0.742</v>
      </c>
      <c r="M47" s="6"/>
    </row>
    <row r="48" spans="2:13" x14ac:dyDescent="0.25">
      <c r="B48" s="27" t="s">
        <v>783</v>
      </c>
      <c r="C48" s="10" t="s">
        <v>771</v>
      </c>
      <c r="D48" s="10">
        <v>100</v>
      </c>
      <c r="E48" s="10">
        <v>0.316</v>
      </c>
      <c r="F48" s="10">
        <f t="shared" si="2"/>
        <v>100</v>
      </c>
      <c r="G48" s="10">
        <v>0.74</v>
      </c>
      <c r="H48" s="10">
        <v>3</v>
      </c>
      <c r="I48" s="78" t="s">
        <v>195</v>
      </c>
      <c r="J48" s="10">
        <v>3</v>
      </c>
      <c r="K48" s="11">
        <f>AVERAGE(G47:G52)</f>
        <v>0.74216666666666653</v>
      </c>
      <c r="L48" s="28" t="str">
        <f t="shared" si="5"/>
        <v>p_eff = 100 , e0_prom = 0.742</v>
      </c>
      <c r="M48" s="6"/>
    </row>
    <row r="49" spans="2:13" x14ac:dyDescent="0.25">
      <c r="B49" s="27" t="s">
        <v>784</v>
      </c>
      <c r="C49" s="10" t="s">
        <v>771</v>
      </c>
      <c r="D49" s="10">
        <v>100</v>
      </c>
      <c r="E49" s="10">
        <v>0.27900000000000003</v>
      </c>
      <c r="F49" s="10">
        <f t="shared" si="2"/>
        <v>100</v>
      </c>
      <c r="G49" s="10">
        <v>0.74399999999999999</v>
      </c>
      <c r="H49" s="10">
        <v>5</v>
      </c>
      <c r="I49" s="78" t="s">
        <v>195</v>
      </c>
      <c r="J49" s="10">
        <v>3</v>
      </c>
      <c r="K49" s="11">
        <f>AVERAGE(G47:G52)</f>
        <v>0.74216666666666653</v>
      </c>
      <c r="L49" s="28" t="str">
        <f t="shared" si="5"/>
        <v>p_eff = 100 , e0_prom = 0.742</v>
      </c>
      <c r="M49" s="6"/>
    </row>
    <row r="50" spans="2:13" x14ac:dyDescent="0.25">
      <c r="B50" s="27" t="s">
        <v>785</v>
      </c>
      <c r="C50" s="10" t="s">
        <v>771</v>
      </c>
      <c r="D50" s="10">
        <v>100</v>
      </c>
      <c r="E50" s="10">
        <v>0.23899999999999999</v>
      </c>
      <c r="F50" s="10">
        <f t="shared" si="2"/>
        <v>100</v>
      </c>
      <c r="G50" s="10">
        <v>0.747</v>
      </c>
      <c r="H50" s="10">
        <v>9</v>
      </c>
      <c r="I50" s="78" t="s">
        <v>195</v>
      </c>
      <c r="J50" s="10">
        <v>3</v>
      </c>
      <c r="K50" s="11">
        <f>AVERAGE(G47:G52)</f>
        <v>0.74216666666666653</v>
      </c>
      <c r="L50" s="28" t="str">
        <f t="shared" si="5"/>
        <v>p_eff = 100 , e0_prom = 0.742</v>
      </c>
      <c r="M50" s="6"/>
    </row>
    <row r="51" spans="2:13" x14ac:dyDescent="0.25">
      <c r="B51" s="27" t="s">
        <v>786</v>
      </c>
      <c r="C51" s="10" t="s">
        <v>771</v>
      </c>
      <c r="D51" s="10">
        <v>100</v>
      </c>
      <c r="E51" s="10">
        <v>0.2</v>
      </c>
      <c r="F51" s="10">
        <f t="shared" si="2"/>
        <v>100</v>
      </c>
      <c r="G51" s="10">
        <v>0.74</v>
      </c>
      <c r="H51" s="10">
        <v>22</v>
      </c>
      <c r="I51" s="78" t="s">
        <v>195</v>
      </c>
      <c r="J51" s="10">
        <v>3</v>
      </c>
      <c r="K51" s="11">
        <f>AVERAGE(G47:G52)</f>
        <v>0.74216666666666653</v>
      </c>
      <c r="L51" s="28" t="str">
        <f t="shared" si="5"/>
        <v>p_eff = 100 , e0_prom = 0.742</v>
      </c>
      <c r="M51" s="6"/>
    </row>
    <row r="52" spans="2:13" x14ac:dyDescent="0.25">
      <c r="B52" s="27" t="s">
        <v>787</v>
      </c>
      <c r="C52" s="10" t="s">
        <v>771</v>
      </c>
      <c r="D52" s="10">
        <v>100</v>
      </c>
      <c r="E52" s="10">
        <v>0.17499999999999999</v>
      </c>
      <c r="F52" s="10">
        <f t="shared" si="2"/>
        <v>100</v>
      </c>
      <c r="G52" s="10">
        <v>0.73599999999999999</v>
      </c>
      <c r="H52" s="10">
        <v>39</v>
      </c>
      <c r="I52" s="78" t="s">
        <v>195</v>
      </c>
      <c r="J52" s="10">
        <v>3</v>
      </c>
      <c r="K52" s="11">
        <f>AVERAGE(G47:G52)</f>
        <v>0.74216666666666653</v>
      </c>
      <c r="L52" s="28" t="str">
        <f t="shared" si="5"/>
        <v>p_eff = 100 , e0_prom = 0.742</v>
      </c>
      <c r="M52" s="6"/>
    </row>
    <row r="53" spans="2:13" x14ac:dyDescent="0.25">
      <c r="B53" s="27" t="s">
        <v>788</v>
      </c>
      <c r="C53" s="10" t="s">
        <v>771</v>
      </c>
      <c r="D53" s="10">
        <v>100</v>
      </c>
      <c r="E53" s="10">
        <v>0.55500000000000005</v>
      </c>
      <c r="F53" s="10">
        <f t="shared" si="2"/>
        <v>100</v>
      </c>
      <c r="G53" s="10">
        <v>0.71599999999999997</v>
      </c>
      <c r="H53" s="10">
        <v>3</v>
      </c>
      <c r="I53" s="78" t="s">
        <v>195</v>
      </c>
      <c r="J53" s="10">
        <v>4</v>
      </c>
      <c r="K53" s="11">
        <f>AVERAGE(G53:G57)</f>
        <v>0.71099999999999997</v>
      </c>
      <c r="L53" s="28" t="str">
        <f t="shared" si="5"/>
        <v>p_eff = 100 , e0_prom = 0.711</v>
      </c>
      <c r="M53" s="6"/>
    </row>
    <row r="54" spans="2:13" x14ac:dyDescent="0.25">
      <c r="B54" s="27" t="s">
        <v>789</v>
      </c>
      <c r="C54" s="10" t="s">
        <v>771</v>
      </c>
      <c r="D54" s="10">
        <v>100</v>
      </c>
      <c r="E54" s="10">
        <v>0.34899999999999998</v>
      </c>
      <c r="F54" s="10">
        <f t="shared" si="2"/>
        <v>100</v>
      </c>
      <c r="G54" s="10">
        <v>0.71099999999999997</v>
      </c>
      <c r="H54" s="10">
        <v>5</v>
      </c>
      <c r="I54" s="78" t="s">
        <v>195</v>
      </c>
      <c r="J54" s="10">
        <v>4</v>
      </c>
      <c r="K54" s="11">
        <f>AVERAGE(G53:G57)</f>
        <v>0.71099999999999997</v>
      </c>
      <c r="L54" s="28" t="str">
        <f t="shared" si="5"/>
        <v>p_eff = 100 , e0_prom = 0.711</v>
      </c>
      <c r="M54" s="6"/>
    </row>
    <row r="55" spans="2:13" x14ac:dyDescent="0.25">
      <c r="B55" s="27" t="s">
        <v>790</v>
      </c>
      <c r="C55" s="10" t="s">
        <v>771</v>
      </c>
      <c r="D55" s="10">
        <v>100</v>
      </c>
      <c r="E55" s="10">
        <v>0.28399999999999997</v>
      </c>
      <c r="F55" s="10">
        <f t="shared" si="2"/>
        <v>100</v>
      </c>
      <c r="G55" s="10">
        <v>0.71</v>
      </c>
      <c r="H55" s="10">
        <v>8</v>
      </c>
      <c r="I55" s="78" t="s">
        <v>195</v>
      </c>
      <c r="J55" s="10">
        <v>4</v>
      </c>
      <c r="K55" s="11">
        <f>AVERAGE(G53:G57)</f>
        <v>0.71099999999999997</v>
      </c>
      <c r="L55" s="28" t="str">
        <f t="shared" si="5"/>
        <v>p_eff = 100 , e0_prom = 0.711</v>
      </c>
      <c r="M55" s="6"/>
    </row>
    <row r="56" spans="2:13" x14ac:dyDescent="0.25">
      <c r="B56" s="27" t="s">
        <v>791</v>
      </c>
      <c r="C56" s="10" t="s">
        <v>771</v>
      </c>
      <c r="D56" s="10">
        <v>100</v>
      </c>
      <c r="E56" s="10">
        <v>0.218</v>
      </c>
      <c r="F56" s="10">
        <f t="shared" si="2"/>
        <v>100</v>
      </c>
      <c r="G56" s="10">
        <v>0.71099999999999997</v>
      </c>
      <c r="H56" s="10">
        <v>21</v>
      </c>
      <c r="I56" s="78" t="s">
        <v>195</v>
      </c>
      <c r="J56" s="10">
        <v>4</v>
      </c>
      <c r="K56" s="11">
        <f>AVERAGE(G53:G57)</f>
        <v>0.71099999999999997</v>
      </c>
      <c r="L56" s="28" t="str">
        <f t="shared" si="5"/>
        <v>p_eff = 100 , e0_prom = 0.711</v>
      </c>
      <c r="M56" s="6"/>
    </row>
    <row r="57" spans="2:13" x14ac:dyDescent="0.25">
      <c r="B57" s="27" t="s">
        <v>792</v>
      </c>
      <c r="C57" s="10" t="s">
        <v>771</v>
      </c>
      <c r="D57" s="10">
        <v>100</v>
      </c>
      <c r="E57" s="10">
        <v>0.18</v>
      </c>
      <c r="F57" s="10">
        <f t="shared" si="2"/>
        <v>100</v>
      </c>
      <c r="G57" s="10">
        <v>0.70699999999999996</v>
      </c>
      <c r="H57" s="10">
        <v>75</v>
      </c>
      <c r="I57" s="78" t="s">
        <v>195</v>
      </c>
      <c r="J57" s="10">
        <v>4</v>
      </c>
      <c r="K57" s="11">
        <f>AVERAGE(G53:G57)</f>
        <v>0.71099999999999997</v>
      </c>
      <c r="L57" s="28" t="str">
        <f t="shared" si="5"/>
        <v>p_eff = 100 , e0_prom = 0.711</v>
      </c>
      <c r="M57" s="6"/>
    </row>
    <row r="58" spans="2:13" x14ac:dyDescent="0.25">
      <c r="B58" s="27" t="s">
        <v>795</v>
      </c>
      <c r="C58" s="11" t="s">
        <v>793</v>
      </c>
      <c r="D58" s="10">
        <v>100</v>
      </c>
      <c r="E58" s="10">
        <v>0.35699999999999998</v>
      </c>
      <c r="F58" s="10">
        <f t="shared" si="2"/>
        <v>100</v>
      </c>
      <c r="G58" s="10">
        <v>0.66800000000000004</v>
      </c>
      <c r="H58" s="10">
        <v>2</v>
      </c>
      <c r="I58" s="78" t="s">
        <v>195</v>
      </c>
      <c r="J58" s="10">
        <v>1</v>
      </c>
      <c r="K58" s="11">
        <f>AVERAGE(G58:G61)</f>
        <v>0.66825000000000001</v>
      </c>
      <c r="L58" s="28" t="str">
        <f t="shared" si="5"/>
        <v>p_eff = 100 , e0_prom = 0.668</v>
      </c>
      <c r="M58" s="6"/>
    </row>
    <row r="59" spans="2:13" x14ac:dyDescent="0.25">
      <c r="B59" s="27" t="s">
        <v>796</v>
      </c>
      <c r="C59" s="11" t="s">
        <v>793</v>
      </c>
      <c r="D59" s="10">
        <v>100</v>
      </c>
      <c r="E59" s="10">
        <v>0.23699999999999999</v>
      </c>
      <c r="F59" s="10">
        <f t="shared" si="2"/>
        <v>100</v>
      </c>
      <c r="G59" s="10">
        <v>0.66700000000000004</v>
      </c>
      <c r="H59" s="10">
        <v>6</v>
      </c>
      <c r="I59" s="78" t="s">
        <v>195</v>
      </c>
      <c r="J59" s="10">
        <v>1</v>
      </c>
      <c r="K59" s="11">
        <f>AVERAGE(G58:G61)</f>
        <v>0.66825000000000001</v>
      </c>
      <c r="L59" s="28" t="str">
        <f t="shared" si="5"/>
        <v>p_eff = 100 , e0_prom = 0.668</v>
      </c>
      <c r="M59" s="6"/>
    </row>
    <row r="60" spans="2:13" x14ac:dyDescent="0.25">
      <c r="B60" s="27" t="s">
        <v>797</v>
      </c>
      <c r="C60" s="11" t="s">
        <v>793</v>
      </c>
      <c r="D60" s="10">
        <v>100</v>
      </c>
      <c r="E60" s="10">
        <v>0.19800000000000001</v>
      </c>
      <c r="F60" s="10">
        <f t="shared" si="2"/>
        <v>100</v>
      </c>
      <c r="G60" s="10">
        <v>0.66800000000000004</v>
      </c>
      <c r="H60" s="10">
        <v>15</v>
      </c>
      <c r="I60" s="78" t="s">
        <v>195</v>
      </c>
      <c r="J60" s="10">
        <v>1</v>
      </c>
      <c r="K60" s="11">
        <f>AVERAGE(G58:G61)</f>
        <v>0.66825000000000001</v>
      </c>
      <c r="L60" s="28" t="str">
        <f t="shared" si="5"/>
        <v>p_eff = 100 , e0_prom = 0.668</v>
      </c>
      <c r="M60" s="6"/>
    </row>
    <row r="61" spans="2:13" x14ac:dyDescent="0.25">
      <c r="B61" s="27" t="s">
        <v>798</v>
      </c>
      <c r="C61" s="11" t="s">
        <v>793</v>
      </c>
      <c r="D61" s="10">
        <v>100</v>
      </c>
      <c r="E61" s="10">
        <v>0.159</v>
      </c>
      <c r="F61" s="10">
        <f t="shared" si="2"/>
        <v>100</v>
      </c>
      <c r="G61" s="10">
        <v>0.67</v>
      </c>
      <c r="H61" s="10">
        <v>40</v>
      </c>
      <c r="I61" s="78" t="s">
        <v>195</v>
      </c>
      <c r="J61" s="10">
        <v>1</v>
      </c>
      <c r="K61" s="11">
        <f>AVERAGE(G58:G61)</f>
        <v>0.66825000000000001</v>
      </c>
      <c r="L61" s="28" t="str">
        <f t="shared" si="5"/>
        <v>p_eff = 100 , e0_prom = 0.668</v>
      </c>
      <c r="M61" s="6"/>
    </row>
    <row r="62" spans="2:13" x14ac:dyDescent="0.25">
      <c r="B62" s="27" t="s">
        <v>799</v>
      </c>
      <c r="C62" s="11" t="s">
        <v>793</v>
      </c>
      <c r="D62" s="10">
        <v>100</v>
      </c>
      <c r="E62" s="10">
        <v>0.42899999999999999</v>
      </c>
      <c r="F62" s="10">
        <f t="shared" si="2"/>
        <v>100</v>
      </c>
      <c r="G62" s="10">
        <v>0.60599999999999998</v>
      </c>
      <c r="H62" s="10">
        <v>6</v>
      </c>
      <c r="I62" s="78" t="s">
        <v>195</v>
      </c>
      <c r="J62" s="10">
        <v>2</v>
      </c>
      <c r="K62" s="11">
        <f>AVERAGE(G62:G64)</f>
        <v>0.60433333333333339</v>
      </c>
      <c r="L62" s="28" t="str">
        <f t="shared" si="5"/>
        <v>p_eff = 100 , e0_prom = 0.604</v>
      </c>
      <c r="M62" s="6"/>
    </row>
    <row r="63" spans="2:13" x14ac:dyDescent="0.25">
      <c r="B63" s="27" t="s">
        <v>800</v>
      </c>
      <c r="C63" s="11" t="s">
        <v>793</v>
      </c>
      <c r="D63" s="10">
        <v>100</v>
      </c>
      <c r="E63" s="10">
        <v>0.28799999999999998</v>
      </c>
      <c r="F63" s="10">
        <f t="shared" si="2"/>
        <v>100</v>
      </c>
      <c r="G63" s="10">
        <v>0.60299999999999998</v>
      </c>
      <c r="H63" s="10">
        <v>14</v>
      </c>
      <c r="I63" s="78" t="s">
        <v>195</v>
      </c>
      <c r="J63" s="10">
        <v>2</v>
      </c>
      <c r="K63" s="11">
        <f>AVERAGE(G62:G64)</f>
        <v>0.60433333333333339</v>
      </c>
      <c r="L63" s="28" t="str">
        <f t="shared" si="5"/>
        <v>p_eff = 100 , e0_prom = 0.604</v>
      </c>
      <c r="M63" s="6"/>
    </row>
    <row r="64" spans="2:13" x14ac:dyDescent="0.25">
      <c r="B64" s="27" t="s">
        <v>801</v>
      </c>
      <c r="C64" s="11" t="s">
        <v>793</v>
      </c>
      <c r="D64" s="10">
        <v>100</v>
      </c>
      <c r="E64" s="10">
        <v>0.216</v>
      </c>
      <c r="F64" s="10">
        <f t="shared" si="2"/>
        <v>100</v>
      </c>
      <c r="G64" s="10">
        <v>0.60399999999999998</v>
      </c>
      <c r="H64" s="10">
        <v>37</v>
      </c>
      <c r="I64" s="78" t="s">
        <v>195</v>
      </c>
      <c r="J64" s="10">
        <v>2</v>
      </c>
      <c r="K64" s="11">
        <f>AVERAGE(G62:G64)</f>
        <v>0.60433333333333339</v>
      </c>
      <c r="L64" s="28" t="str">
        <f t="shared" si="5"/>
        <v>p_eff = 100 , e0_prom = 0.604</v>
      </c>
      <c r="M64" s="6"/>
    </row>
    <row r="65" spans="2:13" x14ac:dyDescent="0.25">
      <c r="B65" s="27" t="s">
        <v>802</v>
      </c>
      <c r="C65" s="11" t="s">
        <v>794</v>
      </c>
      <c r="D65" s="10">
        <v>100</v>
      </c>
      <c r="E65" s="10">
        <v>0.18099999999999999</v>
      </c>
      <c r="F65" s="10">
        <f t="shared" si="2"/>
        <v>100</v>
      </c>
      <c r="G65" s="10">
        <v>0.70799999999999996</v>
      </c>
      <c r="H65" s="10">
        <v>1.5</v>
      </c>
      <c r="I65" s="78" t="s">
        <v>195</v>
      </c>
      <c r="J65" s="10">
        <v>1</v>
      </c>
      <c r="K65" s="11">
        <f>AVERAGE(G65:G67)</f>
        <v>0.70766666666666656</v>
      </c>
      <c r="L65" s="28" t="str">
        <f t="shared" si="5"/>
        <v>p_eff = 100 , e0_prom = 0.708</v>
      </c>
      <c r="M65" s="6"/>
    </row>
    <row r="66" spans="2:13" x14ac:dyDescent="0.25">
      <c r="B66" s="27" t="s">
        <v>803</v>
      </c>
      <c r="C66" s="11" t="s">
        <v>794</v>
      </c>
      <c r="D66" s="10">
        <v>100</v>
      </c>
      <c r="E66" s="10">
        <v>0.14799999999999999</v>
      </c>
      <c r="F66" s="10">
        <f t="shared" si="2"/>
        <v>100</v>
      </c>
      <c r="G66" s="10">
        <v>0.70199999999999996</v>
      </c>
      <c r="H66" s="10">
        <v>5</v>
      </c>
      <c r="I66" s="78" t="s">
        <v>195</v>
      </c>
      <c r="J66" s="10">
        <v>1</v>
      </c>
      <c r="K66" s="11">
        <f>AVERAGE(G65:G67)</f>
        <v>0.70766666666666656</v>
      </c>
      <c r="L66" s="28" t="str">
        <f t="shared" si="5"/>
        <v>p_eff = 100 , e0_prom = 0.708</v>
      </c>
      <c r="M66" s="6"/>
    </row>
    <row r="67" spans="2:13" x14ac:dyDescent="0.25">
      <c r="B67" s="27" t="s">
        <v>804</v>
      </c>
      <c r="C67" s="11" t="s">
        <v>794</v>
      </c>
      <c r="D67" s="10">
        <v>100</v>
      </c>
      <c r="E67" s="10">
        <v>0.1</v>
      </c>
      <c r="F67" s="10">
        <f t="shared" si="2"/>
        <v>100</v>
      </c>
      <c r="G67" s="10">
        <v>0.71299999999999997</v>
      </c>
      <c r="H67" s="10">
        <v>20</v>
      </c>
      <c r="I67" s="78" t="s">
        <v>195</v>
      </c>
      <c r="J67" s="10">
        <v>1</v>
      </c>
      <c r="K67" s="11">
        <f>AVERAGE(G65:G67)</f>
        <v>0.70766666666666656</v>
      </c>
      <c r="L67" s="28" t="str">
        <f t="shared" si="5"/>
        <v>p_eff = 100 , e0_prom = 0.708</v>
      </c>
      <c r="M67" s="6"/>
    </row>
    <row r="68" spans="2:13" x14ac:dyDescent="0.25">
      <c r="B68" s="27" t="s">
        <v>805</v>
      </c>
      <c r="C68" s="11" t="s">
        <v>794</v>
      </c>
      <c r="D68" s="10">
        <v>100</v>
      </c>
      <c r="E68" s="10">
        <v>0.253</v>
      </c>
      <c r="F68" s="10">
        <f t="shared" si="2"/>
        <v>100</v>
      </c>
      <c r="G68" s="10">
        <v>0.69199999999999995</v>
      </c>
      <c r="H68" s="10">
        <v>2</v>
      </c>
      <c r="I68" s="78" t="s">
        <v>195</v>
      </c>
      <c r="J68" s="10">
        <v>2</v>
      </c>
      <c r="K68" s="11">
        <f>AVERAGE(G68:G71)</f>
        <v>0.69274999999999998</v>
      </c>
      <c r="L68" s="28" t="str">
        <f t="shared" si="5"/>
        <v>p_eff = 100 , e0_prom = 0.693</v>
      </c>
      <c r="M68" s="6"/>
    </row>
    <row r="69" spans="2:13" x14ac:dyDescent="0.25">
      <c r="B69" s="27" t="s">
        <v>806</v>
      </c>
      <c r="C69" s="11" t="s">
        <v>794</v>
      </c>
      <c r="D69" s="10">
        <v>100</v>
      </c>
      <c r="E69" s="10">
        <v>0.19500000000000001</v>
      </c>
      <c r="F69" s="10">
        <f t="shared" si="2"/>
        <v>100</v>
      </c>
      <c r="G69" s="10">
        <v>0.69299999999999995</v>
      </c>
      <c r="H69" s="10">
        <v>5</v>
      </c>
      <c r="I69" s="78" t="s">
        <v>195</v>
      </c>
      <c r="J69" s="10">
        <v>2</v>
      </c>
      <c r="K69" s="11">
        <f>AVERAGE(G68:G71)</f>
        <v>0.69274999999999998</v>
      </c>
      <c r="L69" s="28" t="str">
        <f t="shared" si="5"/>
        <v>p_eff = 100 , e0_prom = 0.693</v>
      </c>
      <c r="M69" s="6"/>
    </row>
    <row r="70" spans="2:13" x14ac:dyDescent="0.25">
      <c r="B70" s="27" t="s">
        <v>807</v>
      </c>
      <c r="C70" s="11" t="s">
        <v>794</v>
      </c>
      <c r="D70" s="10">
        <v>100</v>
      </c>
      <c r="E70" s="10">
        <v>0.15</v>
      </c>
      <c r="F70" s="10">
        <f t="shared" si="2"/>
        <v>100</v>
      </c>
      <c r="G70" s="10">
        <v>0.69299999999999995</v>
      </c>
      <c r="H70" s="10">
        <v>14</v>
      </c>
      <c r="I70" s="78" t="s">
        <v>195</v>
      </c>
      <c r="J70" s="10">
        <v>2</v>
      </c>
      <c r="K70" s="11">
        <f>AVERAGE(G68:G71)</f>
        <v>0.69274999999999998</v>
      </c>
      <c r="L70" s="28" t="str">
        <f t="shared" si="5"/>
        <v>p_eff = 100 , e0_prom = 0.693</v>
      </c>
      <c r="M70" s="6"/>
    </row>
    <row r="71" spans="2:13" x14ac:dyDescent="0.25">
      <c r="B71" s="27" t="s">
        <v>808</v>
      </c>
      <c r="C71" s="11" t="s">
        <v>794</v>
      </c>
      <c r="D71" s="10">
        <v>100</v>
      </c>
      <c r="E71" s="10">
        <v>0.121</v>
      </c>
      <c r="F71" s="10">
        <f t="shared" si="2"/>
        <v>100</v>
      </c>
      <c r="G71" s="10">
        <v>0.69299999999999995</v>
      </c>
      <c r="H71" s="10">
        <v>28</v>
      </c>
      <c r="I71" s="78" t="s">
        <v>195</v>
      </c>
      <c r="J71" s="10">
        <v>2</v>
      </c>
      <c r="K71" s="11">
        <f>AVERAGE(G68:G71)</f>
        <v>0.69274999999999998</v>
      </c>
      <c r="L71" s="28" t="str">
        <f t="shared" si="5"/>
        <v>p_eff = 100 , e0_prom = 0.693</v>
      </c>
      <c r="M71" s="6"/>
    </row>
    <row r="72" spans="2:13" x14ac:dyDescent="0.25">
      <c r="B72" s="27" t="s">
        <v>809</v>
      </c>
      <c r="C72" s="11" t="s">
        <v>794</v>
      </c>
      <c r="D72" s="10">
        <v>100</v>
      </c>
      <c r="E72" s="10">
        <v>0.40300000000000002</v>
      </c>
      <c r="F72" s="10">
        <f t="shared" si="2"/>
        <v>100</v>
      </c>
      <c r="G72" s="10">
        <v>0.63400000000000001</v>
      </c>
      <c r="H72" s="10">
        <v>2</v>
      </c>
      <c r="I72" s="78" t="s">
        <v>195</v>
      </c>
      <c r="J72" s="10">
        <v>3</v>
      </c>
      <c r="K72" s="11">
        <f>AVERAGE(G72:G75)</f>
        <v>0.62950000000000006</v>
      </c>
      <c r="L72" s="28" t="str">
        <f t="shared" si="5"/>
        <v>p_eff = 100 , e0_prom = 0.63</v>
      </c>
      <c r="M72" s="6"/>
    </row>
    <row r="73" spans="2:13" x14ac:dyDescent="0.25">
      <c r="B73" s="27" t="s">
        <v>810</v>
      </c>
      <c r="C73" s="11" t="s">
        <v>794</v>
      </c>
      <c r="D73" s="10">
        <v>100</v>
      </c>
      <c r="E73" s="10">
        <v>0.28399999999999997</v>
      </c>
      <c r="F73" s="10">
        <f t="shared" si="2"/>
        <v>100</v>
      </c>
      <c r="G73" s="10">
        <v>0.627</v>
      </c>
      <c r="H73" s="10">
        <v>5</v>
      </c>
      <c r="I73" s="78" t="s">
        <v>195</v>
      </c>
      <c r="J73" s="10">
        <v>3</v>
      </c>
      <c r="K73" s="11">
        <f>AVERAGE(G72:G75)</f>
        <v>0.62950000000000006</v>
      </c>
      <c r="L73" s="28" t="str">
        <f t="shared" si="5"/>
        <v>p_eff = 100 , e0_prom = 0.63</v>
      </c>
      <c r="M73" s="6"/>
    </row>
    <row r="74" spans="2:13" x14ac:dyDescent="0.25">
      <c r="B74" s="27" t="s">
        <v>811</v>
      </c>
      <c r="C74" s="11" t="s">
        <v>794</v>
      </c>
      <c r="D74" s="10">
        <v>100</v>
      </c>
      <c r="E74" s="10">
        <v>0.19900000000000001</v>
      </c>
      <c r="F74" s="10">
        <f t="shared" si="2"/>
        <v>100</v>
      </c>
      <c r="G74" s="10">
        <v>0.63100000000000001</v>
      </c>
      <c r="H74" s="10">
        <v>26</v>
      </c>
      <c r="I74" s="78" t="s">
        <v>195</v>
      </c>
      <c r="J74" s="10">
        <v>3</v>
      </c>
      <c r="K74" s="11">
        <f>AVERAGE(G72:G75)</f>
        <v>0.62950000000000006</v>
      </c>
      <c r="L74" s="28" t="str">
        <f t="shared" si="5"/>
        <v>p_eff = 100 , e0_prom = 0.63</v>
      </c>
      <c r="M74" s="6"/>
    </row>
    <row r="75" spans="2:13" x14ac:dyDescent="0.25">
      <c r="B75" s="27" t="s">
        <v>812</v>
      </c>
      <c r="C75" s="11" t="s">
        <v>794</v>
      </c>
      <c r="D75" s="10">
        <v>100</v>
      </c>
      <c r="E75" s="10">
        <v>0.17599999999999999</v>
      </c>
      <c r="F75" s="10">
        <f t="shared" si="2"/>
        <v>100</v>
      </c>
      <c r="G75" s="10">
        <v>0.626</v>
      </c>
      <c r="H75" s="10">
        <v>37</v>
      </c>
      <c r="I75" s="78" t="s">
        <v>195</v>
      </c>
      <c r="J75" s="10">
        <v>3</v>
      </c>
      <c r="K75" s="11">
        <f>AVERAGE(G72:G75)</f>
        <v>0.62950000000000006</v>
      </c>
      <c r="L75" s="28" t="str">
        <f t="shared" si="5"/>
        <v>p_eff = 100 , e0_prom = 0.63</v>
      </c>
    </row>
    <row r="76" spans="2:13" x14ac:dyDescent="0.25">
      <c r="B76" s="27" t="s">
        <v>813</v>
      </c>
      <c r="C76" s="11" t="s">
        <v>794</v>
      </c>
      <c r="D76" s="10">
        <v>100</v>
      </c>
      <c r="E76" s="10">
        <v>0.379</v>
      </c>
      <c r="F76" s="10">
        <f t="shared" ref="F76:F79" si="6">D76</f>
        <v>100</v>
      </c>
      <c r="G76" s="10">
        <v>0.59399999999999997</v>
      </c>
      <c r="H76" s="10">
        <v>5</v>
      </c>
      <c r="I76" s="78" t="s">
        <v>195</v>
      </c>
      <c r="J76" s="10">
        <v>4</v>
      </c>
      <c r="K76" s="11">
        <f>AVERAGE(G76:G79)</f>
        <v>0.59224999999999994</v>
      </c>
      <c r="L76" s="28" t="str">
        <f t="shared" ref="L76:L79" si="7">_xlfn.CONCAT("p_eff = ",F76," , e0_prom = ",ROUND(K76,3))</f>
        <v>p_eff = 100 , e0_prom = 0.592</v>
      </c>
    </row>
    <row r="77" spans="2:13" x14ac:dyDescent="0.25">
      <c r="B77" s="27" t="s">
        <v>814</v>
      </c>
      <c r="C77" s="11" t="s">
        <v>794</v>
      </c>
      <c r="D77" s="10">
        <v>100</v>
      </c>
      <c r="E77" s="10">
        <v>0.309</v>
      </c>
      <c r="F77" s="10">
        <f t="shared" si="6"/>
        <v>100</v>
      </c>
      <c r="G77" s="10">
        <v>0.59</v>
      </c>
      <c r="H77" s="10">
        <v>8</v>
      </c>
      <c r="I77" s="78" t="s">
        <v>195</v>
      </c>
      <c r="J77" s="10">
        <v>4</v>
      </c>
      <c r="K77" s="11">
        <f>AVERAGE(G76:G79)</f>
        <v>0.59224999999999994</v>
      </c>
      <c r="L77" s="28" t="str">
        <f t="shared" si="7"/>
        <v>p_eff = 100 , e0_prom = 0.592</v>
      </c>
    </row>
    <row r="78" spans="2:13" x14ac:dyDescent="0.25">
      <c r="B78" s="27" t="s">
        <v>815</v>
      </c>
      <c r="C78" s="11" t="s">
        <v>794</v>
      </c>
      <c r="D78" s="10">
        <v>100</v>
      </c>
      <c r="E78" s="10">
        <v>0.23899999999999999</v>
      </c>
      <c r="F78" s="10">
        <f t="shared" si="6"/>
        <v>100</v>
      </c>
      <c r="G78" s="10">
        <v>0.59299999999999997</v>
      </c>
      <c r="H78" s="10">
        <v>13</v>
      </c>
      <c r="I78" s="78" t="s">
        <v>195</v>
      </c>
      <c r="J78" s="10">
        <v>4</v>
      </c>
      <c r="K78" s="11">
        <f>AVERAGE(G76:G79)</f>
        <v>0.59224999999999994</v>
      </c>
      <c r="L78" s="28" t="str">
        <f t="shared" si="7"/>
        <v>p_eff = 100 , e0_prom = 0.592</v>
      </c>
    </row>
    <row r="79" spans="2:13" ht="15.75" thickBot="1" x14ac:dyDescent="0.3">
      <c r="B79" s="29" t="s">
        <v>816</v>
      </c>
      <c r="C79" s="53" t="s">
        <v>794</v>
      </c>
      <c r="D79" s="30">
        <v>100</v>
      </c>
      <c r="E79" s="30">
        <v>0.19900000000000001</v>
      </c>
      <c r="F79" s="30">
        <f t="shared" si="6"/>
        <v>100</v>
      </c>
      <c r="G79" s="30">
        <v>0.59199999999999997</v>
      </c>
      <c r="H79" s="30">
        <v>34</v>
      </c>
      <c r="I79" s="88" t="s">
        <v>195</v>
      </c>
      <c r="J79" s="30">
        <v>4</v>
      </c>
      <c r="K79" s="53">
        <f>AVERAGE(G76:G79)</f>
        <v>0.59224999999999994</v>
      </c>
      <c r="L79" s="31" t="str">
        <f t="shared" si="7"/>
        <v>p_eff = 100 , e0_prom = 0.592</v>
      </c>
    </row>
    <row r="80" spans="2:13" ht="15.75" thickBot="1" x14ac:dyDescent="0.3">
      <c r="H80" s="35"/>
      <c r="I80" s="8"/>
    </row>
    <row r="81" spans="1:26" ht="15.75" thickBot="1" x14ac:dyDescent="0.3">
      <c r="A81" s="20" t="s">
        <v>229</v>
      </c>
      <c r="B81" s="61" t="s">
        <v>79</v>
      </c>
      <c r="C81" s="67" t="s">
        <v>185</v>
      </c>
      <c r="D81" s="22" t="s">
        <v>25</v>
      </c>
      <c r="F81" t="s">
        <v>745</v>
      </c>
      <c r="G81" t="s">
        <v>748</v>
      </c>
      <c r="H81" s="35"/>
      <c r="I81" s="8"/>
      <c r="M81" s="6"/>
      <c r="P81" s="7"/>
    </row>
    <row r="82" spans="1:26" x14ac:dyDescent="0.25">
      <c r="B82" s="55" t="s">
        <v>709</v>
      </c>
      <c r="C82" s="57">
        <f>AE7</f>
        <v>198</v>
      </c>
      <c r="D82" s="60">
        <f>AD7</f>
        <v>0.88200000000000001</v>
      </c>
      <c r="F82" t="s">
        <v>746</v>
      </c>
      <c r="G82" t="s">
        <v>747</v>
      </c>
      <c r="I82" s="6"/>
      <c r="M82" s="37"/>
      <c r="P82" s="49"/>
    </row>
    <row r="83" spans="1:26" x14ac:dyDescent="0.25">
      <c r="B83" s="27" t="s">
        <v>709</v>
      </c>
      <c r="C83" s="11">
        <f t="shared" ref="C83:C93" si="8">AE8</f>
        <v>141</v>
      </c>
      <c r="D83" s="28">
        <f t="shared" ref="D83:D93" si="9">AD8</f>
        <v>0.88800000000000001</v>
      </c>
      <c r="M83" s="37"/>
      <c r="P83" s="49"/>
    </row>
    <row r="84" spans="1:26" x14ac:dyDescent="0.25">
      <c r="B84" s="27" t="s">
        <v>709</v>
      </c>
      <c r="C84" s="11">
        <f t="shared" si="8"/>
        <v>46</v>
      </c>
      <c r="D84" s="28">
        <f t="shared" si="9"/>
        <v>0.89200000000000002</v>
      </c>
      <c r="M84" s="37"/>
      <c r="P84" s="49"/>
    </row>
    <row r="85" spans="1:26" x14ac:dyDescent="0.25">
      <c r="B85" s="27" t="s">
        <v>709</v>
      </c>
      <c r="C85" s="11">
        <f t="shared" si="8"/>
        <v>198</v>
      </c>
      <c r="D85" s="28">
        <f t="shared" si="9"/>
        <v>0.872</v>
      </c>
      <c r="M85" s="37"/>
      <c r="P85" s="49"/>
    </row>
    <row r="86" spans="1:26" x14ac:dyDescent="0.25">
      <c r="B86" s="27" t="s">
        <v>709</v>
      </c>
      <c r="C86" s="11">
        <f t="shared" si="8"/>
        <v>209</v>
      </c>
      <c r="D86" s="28">
        <f t="shared" si="9"/>
        <v>0.873</v>
      </c>
      <c r="M86" s="37"/>
      <c r="P86" s="49"/>
    </row>
    <row r="87" spans="1:26" x14ac:dyDescent="0.25">
      <c r="B87" s="27" t="s">
        <v>709</v>
      </c>
      <c r="C87" s="11">
        <f t="shared" si="8"/>
        <v>2</v>
      </c>
      <c r="D87" s="28">
        <f t="shared" si="9"/>
        <v>0.90700000000000003</v>
      </c>
      <c r="M87" s="37"/>
      <c r="P87" s="49"/>
      <c r="T87" s="7"/>
      <c r="U87" s="7"/>
      <c r="V87" s="6"/>
      <c r="W87" s="5"/>
      <c r="X87" s="5"/>
      <c r="Y87" s="5"/>
      <c r="Z87" s="5"/>
    </row>
    <row r="88" spans="1:26" x14ac:dyDescent="0.25">
      <c r="B88" s="27" t="s">
        <v>743</v>
      </c>
      <c r="C88" s="11">
        <f t="shared" si="8"/>
        <v>185</v>
      </c>
      <c r="D88" s="28">
        <f t="shared" si="9"/>
        <v>0.88500000000000001</v>
      </c>
      <c r="M88" s="37"/>
      <c r="N88" s="39"/>
      <c r="O88" s="39"/>
      <c r="P88" s="49"/>
      <c r="T88" s="37"/>
      <c r="U88" s="37"/>
      <c r="V88" s="4"/>
      <c r="W88" s="4"/>
      <c r="X88" s="37"/>
      <c r="Y88" s="4"/>
    </row>
    <row r="89" spans="1:26" x14ac:dyDescent="0.25">
      <c r="B89" s="27" t="s">
        <v>743</v>
      </c>
      <c r="C89" s="11">
        <f t="shared" si="8"/>
        <v>3</v>
      </c>
      <c r="D89" s="28">
        <f t="shared" si="9"/>
        <v>0.93300000000000005</v>
      </c>
      <c r="M89" s="37"/>
      <c r="N89" s="39"/>
      <c r="O89" s="39"/>
      <c r="P89" s="49"/>
      <c r="T89" s="37"/>
      <c r="U89" s="37"/>
      <c r="V89" s="4"/>
      <c r="W89" s="4"/>
      <c r="X89" s="37"/>
      <c r="Y89" s="4"/>
    </row>
    <row r="90" spans="1:26" x14ac:dyDescent="0.25">
      <c r="B90" s="27" t="s">
        <v>743</v>
      </c>
      <c r="C90" s="11">
        <f t="shared" si="8"/>
        <v>26</v>
      </c>
      <c r="D90" s="28">
        <f t="shared" si="9"/>
        <v>0.91100000000000003</v>
      </c>
      <c r="M90" s="6"/>
      <c r="N90" s="6"/>
      <c r="O90" s="5"/>
      <c r="P90" s="5"/>
      <c r="Q90" s="39"/>
      <c r="R90" s="37"/>
      <c r="S90" s="37"/>
      <c r="T90" s="37"/>
      <c r="U90" s="37"/>
      <c r="V90" s="4"/>
      <c r="W90" s="4"/>
      <c r="X90" s="37"/>
      <c r="Y90" s="4"/>
    </row>
    <row r="91" spans="1:26" x14ac:dyDescent="0.25">
      <c r="B91" s="27" t="s">
        <v>744</v>
      </c>
      <c r="C91" s="11">
        <f t="shared" si="8"/>
        <v>7</v>
      </c>
      <c r="D91" s="28">
        <f t="shared" si="9"/>
        <v>0.91300000000000003</v>
      </c>
      <c r="M91" s="37"/>
      <c r="N91" s="37"/>
      <c r="O91" s="4"/>
      <c r="P91" s="4"/>
      <c r="Q91" s="39"/>
      <c r="R91" s="37"/>
      <c r="S91" s="37"/>
      <c r="T91" s="37"/>
      <c r="U91" s="37"/>
      <c r="V91" s="4"/>
      <c r="W91" s="4"/>
      <c r="X91" s="37"/>
      <c r="Y91" s="4"/>
    </row>
    <row r="92" spans="1:26" x14ac:dyDescent="0.25">
      <c r="B92" s="27" t="s">
        <v>744</v>
      </c>
      <c r="C92" s="11">
        <f t="shared" si="8"/>
        <v>163</v>
      </c>
      <c r="D92" s="28">
        <f t="shared" si="9"/>
        <v>0.88600000000000001</v>
      </c>
      <c r="M92" s="37"/>
      <c r="N92" s="37"/>
      <c r="O92" s="4"/>
      <c r="P92" s="4"/>
      <c r="Q92" s="39"/>
      <c r="R92" s="37"/>
      <c r="S92" s="37"/>
      <c r="T92" s="37"/>
      <c r="U92" s="37"/>
      <c r="V92" s="4"/>
      <c r="W92" s="4"/>
      <c r="X92" s="37"/>
      <c r="Y92" s="4"/>
    </row>
    <row r="93" spans="1:26" x14ac:dyDescent="0.25">
      <c r="B93" s="27" t="s">
        <v>744</v>
      </c>
      <c r="C93" s="11">
        <f t="shared" si="8"/>
        <v>23</v>
      </c>
      <c r="D93" s="28">
        <f t="shared" si="9"/>
        <v>0.90900000000000003</v>
      </c>
      <c r="M93" s="37"/>
      <c r="N93" s="37"/>
      <c r="O93" s="4"/>
      <c r="P93" s="4"/>
      <c r="Q93" s="39"/>
      <c r="R93" s="37"/>
      <c r="S93" s="37"/>
      <c r="T93" s="37"/>
      <c r="U93" s="37"/>
      <c r="V93" s="4"/>
      <c r="W93" s="4"/>
      <c r="X93" s="37"/>
      <c r="Y93" s="4"/>
    </row>
    <row r="94" spans="1:26" x14ac:dyDescent="0.25">
      <c r="B94" s="27" t="s">
        <v>771</v>
      </c>
      <c r="C94" s="10">
        <v>65</v>
      </c>
      <c r="D94" s="28">
        <v>0.82099999999999995</v>
      </c>
      <c r="M94" s="37"/>
      <c r="N94" s="37"/>
      <c r="O94" s="4"/>
      <c r="P94" s="4"/>
      <c r="Q94" s="39"/>
      <c r="R94" s="37"/>
      <c r="S94" s="37"/>
      <c r="T94" s="37"/>
      <c r="U94" s="37"/>
      <c r="V94" s="4"/>
      <c r="W94" s="4"/>
      <c r="X94" s="37"/>
      <c r="Y94" s="4"/>
    </row>
    <row r="95" spans="1:26" x14ac:dyDescent="0.25">
      <c r="B95" s="27" t="s">
        <v>771</v>
      </c>
      <c r="C95" s="10">
        <v>14</v>
      </c>
      <c r="D95" s="28">
        <v>0.85399999999999998</v>
      </c>
      <c r="M95" s="37"/>
      <c r="N95" s="37"/>
      <c r="O95" s="4"/>
      <c r="P95" s="4"/>
      <c r="Q95" s="39"/>
      <c r="R95" s="37"/>
      <c r="S95" s="37"/>
      <c r="T95" s="37"/>
      <c r="U95" s="37"/>
      <c r="V95" s="4"/>
      <c r="W95" s="4"/>
      <c r="X95" s="37"/>
      <c r="Y95" s="4"/>
    </row>
    <row r="96" spans="1:26" x14ac:dyDescent="0.25">
      <c r="B96" s="27" t="s">
        <v>771</v>
      </c>
      <c r="C96" s="10">
        <v>6</v>
      </c>
      <c r="D96" s="28">
        <v>0.86299999999999999</v>
      </c>
      <c r="M96" s="37"/>
      <c r="N96" s="37"/>
      <c r="O96" s="4"/>
      <c r="P96" s="4"/>
      <c r="Q96" s="5"/>
      <c r="R96" s="5"/>
      <c r="T96" s="7"/>
      <c r="U96" s="7"/>
    </row>
    <row r="97" spans="2:21" x14ac:dyDescent="0.25">
      <c r="B97" s="27" t="s">
        <v>771</v>
      </c>
      <c r="C97" s="10">
        <v>37</v>
      </c>
      <c r="D97" s="28">
        <v>0.82799999999999996</v>
      </c>
      <c r="M97" s="37"/>
      <c r="N97" s="37"/>
      <c r="O97" s="4"/>
      <c r="P97" s="4"/>
      <c r="Q97" s="37"/>
      <c r="R97" s="4"/>
      <c r="T97" s="37"/>
      <c r="U97" s="37"/>
    </row>
    <row r="98" spans="2:21" x14ac:dyDescent="0.25">
      <c r="B98" s="27" t="s">
        <v>771</v>
      </c>
      <c r="C98" s="10">
        <v>25</v>
      </c>
      <c r="D98" s="28">
        <v>0.84699999999999998</v>
      </c>
      <c r="M98" s="37"/>
      <c r="N98" s="37"/>
      <c r="O98" s="4"/>
      <c r="P98" s="4"/>
      <c r="Q98" s="37"/>
      <c r="R98" s="4"/>
      <c r="T98" s="37"/>
      <c r="U98" s="37"/>
    </row>
    <row r="99" spans="2:21" x14ac:dyDescent="0.25">
      <c r="B99" s="27" t="s">
        <v>771</v>
      </c>
      <c r="C99" s="10">
        <v>155</v>
      </c>
      <c r="D99" s="28">
        <v>0.80600000000000005</v>
      </c>
      <c r="M99" s="37"/>
      <c r="N99" s="37"/>
      <c r="O99" s="4"/>
      <c r="P99" s="4"/>
      <c r="Q99" s="37"/>
      <c r="R99" s="4"/>
      <c r="T99" s="37"/>
      <c r="U99" s="37"/>
    </row>
    <row r="100" spans="2:21" x14ac:dyDescent="0.25">
      <c r="B100" s="27" t="s">
        <v>771</v>
      </c>
      <c r="C100" s="10">
        <v>142</v>
      </c>
      <c r="D100" s="28">
        <v>0.81399999999999995</v>
      </c>
      <c r="M100" s="37"/>
      <c r="N100" s="37"/>
      <c r="O100" s="4"/>
      <c r="P100" s="4"/>
      <c r="Q100" s="37"/>
      <c r="R100" s="4"/>
      <c r="T100" s="37"/>
      <c r="U100" s="37"/>
    </row>
    <row r="101" spans="2:21" x14ac:dyDescent="0.25">
      <c r="B101" s="27" t="s">
        <v>771</v>
      </c>
      <c r="C101" s="10">
        <v>200</v>
      </c>
      <c r="D101" s="28">
        <v>0.78</v>
      </c>
      <c r="M101" s="37"/>
      <c r="N101" s="37"/>
      <c r="O101" s="4"/>
      <c r="P101" s="4"/>
      <c r="Q101" s="37"/>
      <c r="R101" s="4"/>
      <c r="T101" s="37"/>
      <c r="U101" s="37"/>
    </row>
    <row r="102" spans="2:21" x14ac:dyDescent="0.25">
      <c r="B102" s="27" t="s">
        <v>771</v>
      </c>
      <c r="C102" s="10">
        <v>65</v>
      </c>
      <c r="D102" s="28">
        <v>0.82899999999999996</v>
      </c>
      <c r="M102" s="37"/>
      <c r="N102" s="37"/>
      <c r="O102" s="4"/>
      <c r="P102" s="4"/>
      <c r="Q102" s="37"/>
      <c r="R102" s="4"/>
      <c r="T102" s="37"/>
      <c r="U102" s="37"/>
    </row>
    <row r="103" spans="2:21" x14ac:dyDescent="0.25">
      <c r="B103" s="27" t="s">
        <v>793</v>
      </c>
      <c r="C103" s="10">
        <v>4</v>
      </c>
      <c r="D103" s="28">
        <v>0.72199999999999998</v>
      </c>
      <c r="M103" s="37"/>
      <c r="N103" s="37"/>
      <c r="O103" s="4"/>
      <c r="P103" s="4"/>
      <c r="Q103" s="37"/>
      <c r="R103" s="4"/>
      <c r="T103" s="37"/>
      <c r="U103" s="37"/>
    </row>
    <row r="104" spans="2:21" x14ac:dyDescent="0.25">
      <c r="B104" s="27" t="s">
        <v>793</v>
      </c>
      <c r="C104" s="10">
        <v>15</v>
      </c>
      <c r="D104" s="28">
        <v>0.69799999999999995</v>
      </c>
      <c r="M104" s="37"/>
      <c r="N104" s="37"/>
      <c r="O104" s="4"/>
      <c r="P104" s="4"/>
      <c r="Q104" s="37"/>
      <c r="R104" s="4"/>
      <c r="T104" s="37"/>
      <c r="U104" s="37"/>
    </row>
    <row r="105" spans="2:21" x14ac:dyDescent="0.25">
      <c r="B105" s="27" t="s">
        <v>793</v>
      </c>
      <c r="C105" s="10">
        <v>230</v>
      </c>
      <c r="D105" s="28">
        <v>0.65200000000000002</v>
      </c>
      <c r="M105" s="37"/>
      <c r="N105" s="37"/>
      <c r="O105" s="4"/>
      <c r="P105" s="4"/>
      <c r="Q105" s="37"/>
      <c r="R105" s="4"/>
      <c r="T105" s="37"/>
      <c r="U105" s="37"/>
    </row>
    <row r="106" spans="2:21" x14ac:dyDescent="0.25">
      <c r="B106" s="27" t="s">
        <v>793</v>
      </c>
      <c r="C106" s="10">
        <v>69</v>
      </c>
      <c r="D106" s="28">
        <v>0.67700000000000005</v>
      </c>
      <c r="M106" s="37"/>
      <c r="N106" s="37"/>
      <c r="O106" s="4"/>
      <c r="P106" s="4"/>
      <c r="Q106" s="37"/>
      <c r="R106" s="4"/>
      <c r="T106" s="37"/>
      <c r="U106" s="37"/>
    </row>
    <row r="107" spans="2:21" x14ac:dyDescent="0.25">
      <c r="B107" s="27" t="s">
        <v>794</v>
      </c>
      <c r="C107" s="10">
        <v>1</v>
      </c>
      <c r="D107" s="28">
        <v>0.69299999999999995</v>
      </c>
      <c r="Q107" s="37"/>
      <c r="R107" s="4"/>
      <c r="T107" s="37"/>
      <c r="U107" s="37"/>
    </row>
    <row r="108" spans="2:21" x14ac:dyDescent="0.25">
      <c r="B108" s="27" t="s">
        <v>794</v>
      </c>
      <c r="C108" s="10">
        <v>7</v>
      </c>
      <c r="D108" s="28">
        <v>0.66200000000000003</v>
      </c>
      <c r="Q108" s="37"/>
      <c r="R108" s="4"/>
      <c r="T108" s="37"/>
      <c r="U108" s="37"/>
    </row>
    <row r="109" spans="2:21" x14ac:dyDescent="0.25">
      <c r="B109" s="27" t="s">
        <v>794</v>
      </c>
      <c r="C109" s="10">
        <v>5</v>
      </c>
      <c r="D109" s="28">
        <v>0.65900000000000003</v>
      </c>
      <c r="Q109" s="37"/>
      <c r="R109" s="4"/>
      <c r="T109" s="37"/>
      <c r="U109" s="37"/>
    </row>
    <row r="110" spans="2:21" x14ac:dyDescent="0.25">
      <c r="B110" s="27" t="s">
        <v>794</v>
      </c>
      <c r="C110" s="10">
        <v>71</v>
      </c>
      <c r="D110" s="28">
        <v>0.64300000000000002</v>
      </c>
      <c r="Q110" s="37"/>
      <c r="R110" s="4"/>
      <c r="T110" s="37"/>
      <c r="U110" s="37"/>
    </row>
    <row r="111" spans="2:21" x14ac:dyDescent="0.25">
      <c r="B111" s="27" t="s">
        <v>794</v>
      </c>
      <c r="C111" s="10">
        <v>93</v>
      </c>
      <c r="D111" s="28">
        <v>0.63700000000000001</v>
      </c>
      <c r="Q111" s="37"/>
      <c r="R111" s="4"/>
      <c r="T111" s="37"/>
      <c r="U111" s="37"/>
    </row>
    <row r="112" spans="2:21" x14ac:dyDescent="0.25">
      <c r="B112" s="27" t="s">
        <v>794</v>
      </c>
      <c r="C112" s="10">
        <v>72</v>
      </c>
      <c r="D112" s="28">
        <v>0.628</v>
      </c>
      <c r="Q112" s="37"/>
      <c r="R112" s="4"/>
      <c r="T112" s="37"/>
      <c r="U112" s="37"/>
    </row>
    <row r="113" spans="1:21" ht="15.75" thickBot="1" x14ac:dyDescent="0.3">
      <c r="B113" s="29" t="s">
        <v>794</v>
      </c>
      <c r="C113" s="30">
        <v>240</v>
      </c>
      <c r="D113" s="31">
        <v>0.626</v>
      </c>
      <c r="M113" s="37"/>
      <c r="N113" s="37"/>
      <c r="O113" s="4"/>
      <c r="P113" s="4"/>
      <c r="Q113" s="37"/>
      <c r="R113" s="4"/>
      <c r="T113" s="37"/>
      <c r="U113" s="37"/>
    </row>
    <row r="114" spans="1:21" x14ac:dyDescent="0.25">
      <c r="A114" s="36"/>
      <c r="B114" s="37"/>
      <c r="C114" s="37"/>
      <c r="D114" s="39"/>
      <c r="E114" s="37"/>
      <c r="F114" s="37"/>
      <c r="G114" s="39"/>
      <c r="H114" s="37"/>
      <c r="I114" s="37"/>
      <c r="J114" s="39"/>
      <c r="K114" s="49"/>
      <c r="L114" s="39"/>
      <c r="M114" s="37"/>
      <c r="N114" s="37"/>
      <c r="O114" s="4"/>
      <c r="P114" s="4"/>
      <c r="Q114" s="37"/>
      <c r="R114" s="4"/>
      <c r="T114" s="37"/>
      <c r="U114" s="37"/>
    </row>
    <row r="115" spans="1:21" x14ac:dyDescent="0.25">
      <c r="A115" s="36"/>
      <c r="B115" s="37"/>
      <c r="C115" s="37"/>
      <c r="D115" s="39"/>
      <c r="E115" s="37"/>
      <c r="F115" s="37"/>
      <c r="G115" s="39"/>
      <c r="H115" s="37"/>
      <c r="I115" s="37"/>
      <c r="J115" s="39"/>
      <c r="K115" s="49"/>
      <c r="L115" s="39"/>
      <c r="M115" s="37"/>
      <c r="N115" s="37"/>
      <c r="O115" s="4"/>
      <c r="P115" s="4"/>
      <c r="Q115" s="37"/>
      <c r="R115" s="4"/>
      <c r="T115" s="37"/>
      <c r="U115" s="37"/>
    </row>
    <row r="116" spans="1:21" x14ac:dyDescent="0.25">
      <c r="A116" s="36"/>
      <c r="B116" s="37"/>
      <c r="C116" s="37"/>
      <c r="D116" s="39"/>
      <c r="E116" s="37"/>
      <c r="F116" s="37"/>
      <c r="G116" s="39"/>
      <c r="H116" s="37"/>
      <c r="I116" s="37"/>
      <c r="J116" s="39"/>
      <c r="K116" s="49"/>
      <c r="L116" s="39"/>
      <c r="M116" s="37"/>
      <c r="N116" s="37"/>
      <c r="O116" s="4"/>
      <c r="P116" s="4"/>
      <c r="Q116" s="37"/>
      <c r="R116" s="4"/>
      <c r="T116" s="37"/>
      <c r="U116" s="37"/>
    </row>
    <row r="117" spans="1:21" x14ac:dyDescent="0.25">
      <c r="A117" s="36"/>
      <c r="B117" s="37"/>
      <c r="C117" s="37"/>
      <c r="D117" s="39"/>
      <c r="E117" s="37"/>
      <c r="F117" s="37"/>
      <c r="G117" s="39"/>
      <c r="H117" s="37"/>
      <c r="I117" s="37"/>
      <c r="J117" s="39"/>
      <c r="K117" s="49"/>
      <c r="L117" s="39"/>
      <c r="M117" s="37"/>
      <c r="N117" s="37"/>
      <c r="O117" s="4"/>
      <c r="P117" s="4"/>
      <c r="Q117" s="37"/>
      <c r="R117" s="4"/>
      <c r="T117" s="37"/>
      <c r="U117" s="37"/>
    </row>
    <row r="118" spans="1:21" x14ac:dyDescent="0.25">
      <c r="A118" s="36"/>
      <c r="B118" s="37"/>
      <c r="C118" s="37"/>
      <c r="D118" s="39"/>
      <c r="E118" s="37"/>
      <c r="F118" s="37"/>
      <c r="G118" s="39"/>
      <c r="H118" s="37"/>
      <c r="I118" s="37"/>
      <c r="J118" s="39"/>
      <c r="K118" s="49"/>
      <c r="L118" s="39"/>
      <c r="M118" s="37"/>
      <c r="N118" s="37"/>
      <c r="O118" s="4"/>
      <c r="P118" s="4"/>
      <c r="Q118" s="37"/>
      <c r="R118" s="4"/>
      <c r="T118" s="37"/>
      <c r="U118" s="37"/>
    </row>
    <row r="119" spans="1:21" x14ac:dyDescent="0.25">
      <c r="A119" s="36"/>
      <c r="B119" s="37"/>
      <c r="C119" s="37"/>
      <c r="D119" s="39"/>
      <c r="E119" s="37"/>
      <c r="F119" s="37"/>
      <c r="G119" s="39"/>
      <c r="H119" s="37"/>
      <c r="I119" s="37"/>
      <c r="J119" s="39"/>
      <c r="K119" s="49"/>
      <c r="L119" s="39"/>
      <c r="M119" s="37"/>
      <c r="N119" s="37"/>
      <c r="O119" s="4"/>
      <c r="P119" s="4"/>
      <c r="Q119" s="37"/>
      <c r="R119" s="4"/>
      <c r="T119" s="37"/>
      <c r="U119" s="37"/>
    </row>
    <row r="120" spans="1:21" x14ac:dyDescent="0.25">
      <c r="A120" s="36"/>
      <c r="B120" s="37"/>
      <c r="C120" s="37"/>
      <c r="D120" s="39"/>
      <c r="E120" s="37"/>
      <c r="F120" s="37"/>
      <c r="G120" s="39"/>
      <c r="H120" s="37"/>
      <c r="I120" s="37"/>
      <c r="J120" s="39"/>
      <c r="K120" s="49"/>
      <c r="L120" s="39"/>
      <c r="M120" s="37"/>
      <c r="N120" s="37"/>
      <c r="O120" s="4"/>
      <c r="P120" s="4"/>
      <c r="Q120" s="37"/>
      <c r="R120" s="4"/>
      <c r="T120" s="37"/>
      <c r="U120" s="37"/>
    </row>
    <row r="121" spans="1:21" x14ac:dyDescent="0.25">
      <c r="A121" s="36"/>
      <c r="B121" s="37"/>
      <c r="C121" s="37"/>
      <c r="D121" s="39"/>
      <c r="E121" s="37"/>
      <c r="F121" s="37"/>
      <c r="G121" s="39"/>
      <c r="H121" s="37"/>
      <c r="I121" s="37"/>
      <c r="J121" s="39"/>
      <c r="K121" s="49"/>
      <c r="L121" s="39"/>
      <c r="M121" s="37"/>
      <c r="N121" s="37"/>
      <c r="O121" s="4"/>
      <c r="P121" s="4"/>
      <c r="Q121" s="37"/>
      <c r="R121" s="4"/>
      <c r="T121" s="37"/>
      <c r="U121" s="37"/>
    </row>
    <row r="122" spans="1:21" x14ac:dyDescent="0.25">
      <c r="A122" s="36"/>
      <c r="B122" s="37"/>
      <c r="C122" s="37"/>
      <c r="D122" s="39"/>
      <c r="E122" s="37"/>
      <c r="F122" s="37"/>
      <c r="G122" s="39"/>
      <c r="H122" s="37"/>
      <c r="I122" s="37"/>
      <c r="J122" s="39"/>
      <c r="K122" s="49"/>
      <c r="L122" s="39"/>
      <c r="M122" s="37"/>
      <c r="N122" s="37"/>
      <c r="O122" s="4"/>
      <c r="P122" s="4"/>
      <c r="Q122" s="37"/>
      <c r="R122" s="4"/>
      <c r="T122" s="37"/>
      <c r="U122" s="37"/>
    </row>
    <row r="151" spans="5:10" x14ac:dyDescent="0.25">
      <c r="E151" s="4"/>
      <c r="G151" s="4"/>
      <c r="H151" s="50"/>
      <c r="I151" s="50"/>
      <c r="J151" s="50"/>
    </row>
    <row r="152" spans="5:10" x14ac:dyDescent="0.25">
      <c r="E152" s="4"/>
      <c r="G152" s="4"/>
      <c r="H152" s="50"/>
      <c r="I152" s="50"/>
    </row>
    <row r="153" spans="5:10" x14ac:dyDescent="0.25">
      <c r="E153" s="4"/>
      <c r="G153" s="4"/>
      <c r="H153" s="50"/>
      <c r="I153" s="50"/>
    </row>
    <row r="154" spans="5:10" x14ac:dyDescent="0.25">
      <c r="E154" s="4"/>
      <c r="G154" s="4"/>
      <c r="H154" s="50"/>
      <c r="I154" s="50"/>
    </row>
    <row r="155" spans="5:10" x14ac:dyDescent="0.25">
      <c r="E155" s="4"/>
      <c r="G155" s="4"/>
      <c r="H155" s="50"/>
      <c r="I155" s="50"/>
    </row>
    <row r="156" spans="5:10" x14ac:dyDescent="0.25">
      <c r="E156" s="4"/>
      <c r="G156" s="4"/>
      <c r="H156" s="50"/>
      <c r="I156" s="50"/>
    </row>
    <row r="157" spans="5:10" x14ac:dyDescent="0.25">
      <c r="E157" s="4"/>
      <c r="G157" s="4"/>
      <c r="H157" s="50"/>
      <c r="I157" s="50"/>
    </row>
    <row r="158" spans="5:10" x14ac:dyDescent="0.25">
      <c r="E158" s="4"/>
      <c r="G158" s="4"/>
      <c r="H158" s="50"/>
      <c r="I158" s="50"/>
    </row>
    <row r="159" spans="5:10" x14ac:dyDescent="0.25">
      <c r="E159" s="4"/>
      <c r="G159" s="4"/>
      <c r="H159" s="50"/>
      <c r="I159" s="50"/>
    </row>
    <row r="160" spans="5:10" x14ac:dyDescent="0.25">
      <c r="E160" s="4"/>
      <c r="G160" s="4"/>
      <c r="H160" s="50"/>
      <c r="I160" s="50"/>
    </row>
    <row r="161" spans="5:9" x14ac:dyDescent="0.25">
      <c r="E161" s="4"/>
      <c r="G161" s="4"/>
      <c r="H161" s="50"/>
      <c r="I161" s="50"/>
    </row>
    <row r="162" spans="5:9" x14ac:dyDescent="0.25">
      <c r="E162" s="4"/>
      <c r="G162" s="4"/>
      <c r="H162" s="50"/>
      <c r="I162" s="50"/>
    </row>
    <row r="163" spans="5:9" x14ac:dyDescent="0.25">
      <c r="E163" s="4"/>
      <c r="G163" s="4"/>
      <c r="H163" s="50"/>
      <c r="I163" s="50"/>
    </row>
    <row r="164" spans="5:9" x14ac:dyDescent="0.25">
      <c r="E164" s="4"/>
      <c r="G164" s="4"/>
      <c r="H164" s="50"/>
      <c r="I164" s="50"/>
    </row>
    <row r="165" spans="5:9" x14ac:dyDescent="0.25">
      <c r="E165" s="4"/>
      <c r="G165" s="4"/>
      <c r="H165" s="50"/>
      <c r="I165" s="50"/>
    </row>
    <row r="166" spans="5:9" x14ac:dyDescent="0.25">
      <c r="E166" s="4"/>
      <c r="G166" s="4"/>
      <c r="H166" s="50"/>
      <c r="I166" s="50"/>
    </row>
    <row r="167" spans="5:9" x14ac:dyDescent="0.25">
      <c r="E167" s="4"/>
      <c r="G167" s="4"/>
      <c r="H167" s="50"/>
      <c r="I167" s="50"/>
    </row>
    <row r="168" spans="5:9" x14ac:dyDescent="0.25">
      <c r="E168" s="4"/>
      <c r="G168" s="4"/>
      <c r="H168" s="50"/>
      <c r="I168" s="50"/>
    </row>
    <row r="169" spans="5:9" x14ac:dyDescent="0.25">
      <c r="E169" s="4"/>
      <c r="G169" s="4"/>
      <c r="H169" s="50"/>
      <c r="I169" s="50"/>
    </row>
    <row r="170" spans="5:9" x14ac:dyDescent="0.25">
      <c r="E170" s="4"/>
      <c r="G170" s="4"/>
      <c r="H170" s="50"/>
      <c r="I170" s="50"/>
    </row>
    <row r="171" spans="5:9" x14ac:dyDescent="0.25">
      <c r="E171" s="4"/>
      <c r="G171" s="4"/>
      <c r="H171" s="50"/>
      <c r="I171" s="50"/>
    </row>
    <row r="172" spans="5:9" x14ac:dyDescent="0.25">
      <c r="E172" s="4"/>
      <c r="G172" s="4"/>
      <c r="H172" s="50"/>
      <c r="I172" s="50"/>
    </row>
    <row r="173" spans="5:9" x14ac:dyDescent="0.25">
      <c r="E173" s="4"/>
      <c r="G173" s="4"/>
      <c r="H173" s="50"/>
      <c r="I173" s="50"/>
    </row>
    <row r="174" spans="5:9" x14ac:dyDescent="0.25">
      <c r="E174" s="4"/>
      <c r="G174" s="4"/>
      <c r="H174" s="50"/>
      <c r="I174" s="50"/>
    </row>
    <row r="175" spans="5:9" x14ac:dyDescent="0.25">
      <c r="E175" s="4"/>
      <c r="G175" s="4"/>
      <c r="H175" s="50"/>
      <c r="I175" s="50"/>
    </row>
    <row r="176" spans="5:9" x14ac:dyDescent="0.25">
      <c r="E176" s="4"/>
      <c r="G176" s="4"/>
      <c r="H176" s="50"/>
      <c r="I176" s="50"/>
    </row>
    <row r="177" spans="5:9" x14ac:dyDescent="0.25">
      <c r="E177" s="4"/>
      <c r="G177" s="4"/>
      <c r="H177" s="50"/>
      <c r="I177" s="50"/>
    </row>
    <row r="178" spans="5:9" x14ac:dyDescent="0.25">
      <c r="E178" s="4"/>
      <c r="G178" s="4"/>
      <c r="H178" s="50"/>
      <c r="I178" s="50"/>
    </row>
    <row r="179" spans="5:9" x14ac:dyDescent="0.25">
      <c r="E179" s="4"/>
      <c r="G179" s="4"/>
      <c r="H179" s="50"/>
      <c r="I179" s="50"/>
    </row>
    <row r="180" spans="5:9" x14ac:dyDescent="0.25">
      <c r="E180" s="4"/>
      <c r="G180" s="4"/>
      <c r="H180" s="50"/>
      <c r="I180" s="50"/>
    </row>
    <row r="181" spans="5:9" x14ac:dyDescent="0.25">
      <c r="E181" s="4"/>
      <c r="G181" s="4"/>
      <c r="H181" s="50"/>
      <c r="I181" s="50"/>
    </row>
    <row r="182" spans="5:9" x14ac:dyDescent="0.25">
      <c r="E182" s="4"/>
      <c r="G182" s="4"/>
      <c r="H182" s="50"/>
      <c r="I182" s="50"/>
    </row>
    <row r="183" spans="5:9" x14ac:dyDescent="0.25">
      <c r="E183" s="4"/>
      <c r="G183" s="4"/>
      <c r="H183" s="50"/>
      <c r="I183" s="50"/>
    </row>
    <row r="184" spans="5:9" x14ac:dyDescent="0.25">
      <c r="E184" s="4"/>
      <c r="G184" s="4"/>
      <c r="H184" s="50"/>
      <c r="I184" s="50"/>
    </row>
    <row r="185" spans="5:9" x14ac:dyDescent="0.25">
      <c r="E185" s="4"/>
      <c r="G185" s="4"/>
      <c r="H185" s="50"/>
      <c r="I185" s="50"/>
    </row>
    <row r="186" spans="5:9" x14ac:dyDescent="0.25">
      <c r="E186" s="4"/>
      <c r="G186" s="4"/>
      <c r="H186" s="50"/>
      <c r="I186" s="50"/>
    </row>
    <row r="187" spans="5:9" x14ac:dyDescent="0.25">
      <c r="E187" s="4"/>
      <c r="G187" s="4"/>
      <c r="H187" s="50"/>
      <c r="I187" s="50"/>
    </row>
    <row r="188" spans="5:9" x14ac:dyDescent="0.25">
      <c r="E188" s="4"/>
      <c r="G188" s="4"/>
      <c r="H188" s="50"/>
      <c r="I188" s="50"/>
    </row>
    <row r="189" spans="5:9" x14ac:dyDescent="0.25">
      <c r="E189" s="4"/>
      <c r="G189" s="4"/>
      <c r="H189" s="50"/>
      <c r="I189" s="50"/>
    </row>
    <row r="190" spans="5:9" x14ac:dyDescent="0.25">
      <c r="E190" s="4"/>
      <c r="G190" s="4"/>
      <c r="H190" s="50"/>
      <c r="I190" s="50"/>
    </row>
    <row r="191" spans="5:9" x14ac:dyDescent="0.25">
      <c r="I191" s="50"/>
    </row>
    <row r="192" spans="5:9" x14ac:dyDescent="0.25">
      <c r="I192" s="50"/>
    </row>
    <row r="193" spans="9:9" x14ac:dyDescent="0.25">
      <c r="I193" s="50"/>
    </row>
    <row r="194" spans="9:9" x14ac:dyDescent="0.25">
      <c r="I194" s="50"/>
    </row>
    <row r="195" spans="9:9" x14ac:dyDescent="0.25">
      <c r="I195" s="50"/>
    </row>
    <row r="196" spans="9:9" x14ac:dyDescent="0.25">
      <c r="I196" s="50"/>
    </row>
    <row r="197" spans="9:9" x14ac:dyDescent="0.25">
      <c r="I197" s="50"/>
    </row>
    <row r="198" spans="9:9" x14ac:dyDescent="0.25">
      <c r="I198" s="50"/>
    </row>
    <row r="199" spans="9:9" x14ac:dyDescent="0.25">
      <c r="I199" s="50"/>
    </row>
    <row r="200" spans="9:9" x14ac:dyDescent="0.25">
      <c r="I200" s="50"/>
    </row>
    <row r="201" spans="9:9" x14ac:dyDescent="0.25">
      <c r="I201" s="50"/>
    </row>
    <row r="202" spans="9:9" x14ac:dyDescent="0.25">
      <c r="I202" s="50"/>
    </row>
    <row r="203" spans="9:9" x14ac:dyDescent="0.25">
      <c r="I203" s="50"/>
    </row>
    <row r="204" spans="9:9" x14ac:dyDescent="0.25">
      <c r="I204" s="50"/>
    </row>
  </sheetData>
  <phoneticPr fontId="6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B18393-2F63-4F63-A79C-C0C3E934B7E2}">
  <sheetPr>
    <tabColor theme="7"/>
  </sheetPr>
  <dimension ref="A1:AY157"/>
  <sheetViews>
    <sheetView zoomScaleNormal="100" workbookViewId="0">
      <selection activeCell="L6" sqref="L6"/>
    </sheetView>
  </sheetViews>
  <sheetFormatPr baseColWidth="10" defaultRowHeight="15" x14ac:dyDescent="0.25"/>
  <cols>
    <col min="2" max="2" width="10.7109375" customWidth="1"/>
  </cols>
  <sheetData>
    <row r="1" spans="1:22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</row>
    <row r="2" spans="1:22" x14ac:dyDescent="0.25">
      <c r="A2" s="55"/>
      <c r="B2" s="56"/>
      <c r="C2" s="56" t="s">
        <v>149</v>
      </c>
      <c r="D2" s="56" t="s">
        <v>149</v>
      </c>
      <c r="E2" s="56" t="s">
        <v>149</v>
      </c>
      <c r="F2" s="56" t="s">
        <v>564</v>
      </c>
      <c r="G2" s="56">
        <v>2.72</v>
      </c>
      <c r="H2" s="124">
        <f>0.25842972065437^2 /(0.29588671760795*0.185216364445571)</f>
        <v>1.2186530812367116</v>
      </c>
      <c r="I2" s="124">
        <f>0.29588671760795/0.185216364445571</f>
        <v>1.5975193039430453</v>
      </c>
      <c r="J2" s="56">
        <v>0.3</v>
      </c>
      <c r="K2" s="56">
        <v>1</v>
      </c>
      <c r="L2" s="56">
        <v>0.68</v>
      </c>
      <c r="M2" s="56" t="s">
        <v>246</v>
      </c>
      <c r="N2" s="56" t="s">
        <v>563</v>
      </c>
      <c r="O2" s="56">
        <v>0.1</v>
      </c>
      <c r="P2" s="125" t="s">
        <v>407</v>
      </c>
      <c r="V2" s="1"/>
    </row>
    <row r="3" spans="1:22" ht="15.75" thickBot="1" x14ac:dyDescent="0.3">
      <c r="A3" s="29"/>
      <c r="B3" s="30" t="s">
        <v>395</v>
      </c>
      <c r="C3" s="30">
        <v>1.22</v>
      </c>
      <c r="D3" s="30">
        <v>0.13800000000000001</v>
      </c>
      <c r="E3" s="30" t="s">
        <v>149</v>
      </c>
      <c r="F3" s="30">
        <v>0</v>
      </c>
      <c r="G3" s="30">
        <v>2.7189999999999999</v>
      </c>
      <c r="H3" s="30" t="s">
        <v>149</v>
      </c>
      <c r="I3" s="30" t="s">
        <v>149</v>
      </c>
      <c r="J3" s="30">
        <v>0.27100000000000002</v>
      </c>
      <c r="K3" s="30">
        <v>0.98899999999999999</v>
      </c>
      <c r="L3" s="30">
        <v>0.627</v>
      </c>
      <c r="M3" s="30" t="s">
        <v>149</v>
      </c>
      <c r="N3" s="30" t="s">
        <v>149</v>
      </c>
      <c r="O3" s="72" t="s">
        <v>149</v>
      </c>
      <c r="P3" s="73" t="s">
        <v>408</v>
      </c>
      <c r="V3" s="1"/>
    </row>
    <row r="4" spans="1:22" x14ac:dyDescent="0.25">
      <c r="V4" s="1"/>
    </row>
    <row r="5" spans="1:22" ht="16.5" thickBot="1" x14ac:dyDescent="0.3">
      <c r="P5" s="9"/>
      <c r="V5" s="1"/>
    </row>
    <row r="6" spans="1:22" ht="18.75" thickBot="1" x14ac:dyDescent="0.3">
      <c r="A6" s="20" t="s">
        <v>243</v>
      </c>
      <c r="B6" s="97" t="s">
        <v>27</v>
      </c>
      <c r="C6" s="98" t="s">
        <v>79</v>
      </c>
      <c r="D6" s="99" t="s">
        <v>191</v>
      </c>
      <c r="E6" s="98" t="s">
        <v>117</v>
      </c>
      <c r="F6" s="98" t="s">
        <v>87</v>
      </c>
      <c r="G6" s="98" t="s">
        <v>192</v>
      </c>
      <c r="H6" s="98" t="s">
        <v>193</v>
      </c>
      <c r="I6" s="98" t="s">
        <v>194</v>
      </c>
      <c r="J6" s="100" t="s">
        <v>572</v>
      </c>
      <c r="K6" s="98" t="s">
        <v>574</v>
      </c>
      <c r="L6" s="22" t="s">
        <v>573</v>
      </c>
      <c r="M6" s="81" t="s">
        <v>118</v>
      </c>
      <c r="N6" s="37"/>
      <c r="V6" s="1"/>
    </row>
    <row r="7" spans="1:22" x14ac:dyDescent="0.25">
      <c r="B7" s="120">
        <v>1</v>
      </c>
      <c r="C7" s="121" t="s">
        <v>750</v>
      </c>
      <c r="D7" s="121">
        <v>100</v>
      </c>
      <c r="E7" s="96">
        <v>0.143834249354161</v>
      </c>
      <c r="F7" s="121">
        <f>D7</f>
        <v>100</v>
      </c>
      <c r="G7" s="96">
        <f t="shared" ref="G7:G38" si="0">$K$2 - M7*($K$2-$L$2)</f>
        <v>0.93920000000000003</v>
      </c>
      <c r="H7" s="122">
        <v>3.0001369234963602</v>
      </c>
      <c r="I7" s="121" t="s">
        <v>195</v>
      </c>
      <c r="J7" s="121">
        <v>1</v>
      </c>
      <c r="K7" s="96">
        <f>G7</f>
        <v>0.93920000000000003</v>
      </c>
      <c r="L7" s="123" t="str">
        <f>_xlfn.CONCAT("p_eff = ",F7," , e0_prom = ",ROUND(K7,3))</f>
        <v>p_eff = 100 , e0_prom = 0.939</v>
      </c>
      <c r="M7" s="82">
        <v>0.19</v>
      </c>
      <c r="N7" s="51"/>
      <c r="V7" s="1"/>
    </row>
    <row r="8" spans="1:22" x14ac:dyDescent="0.25">
      <c r="B8" s="85">
        <v>2</v>
      </c>
      <c r="C8" s="121" t="s">
        <v>750</v>
      </c>
      <c r="D8" s="78">
        <v>100</v>
      </c>
      <c r="E8" s="69">
        <v>0.139916292456265</v>
      </c>
      <c r="F8" s="78">
        <f t="shared" ref="F8:F61" si="1">D8</f>
        <v>100</v>
      </c>
      <c r="G8" s="69">
        <f t="shared" si="0"/>
        <v>0.93920000000000003</v>
      </c>
      <c r="H8" s="79">
        <v>4.0105922381480799</v>
      </c>
      <c r="I8" s="78" t="s">
        <v>195</v>
      </c>
      <c r="J8" s="78">
        <v>1</v>
      </c>
      <c r="K8" s="69">
        <f t="shared" ref="K8:K61" si="2">G8</f>
        <v>0.93920000000000003</v>
      </c>
      <c r="L8" s="86" t="str">
        <f t="shared" ref="L8:L61" si="3">_xlfn.CONCAT("p_eff = ",F8," , e0_prom = ",ROUND(K8,3))</f>
        <v>p_eff = 100 , e0_prom = 0.939</v>
      </c>
      <c r="M8" s="82">
        <v>0.19</v>
      </c>
      <c r="N8" s="51"/>
      <c r="V8" s="1"/>
    </row>
    <row r="9" spans="1:22" x14ac:dyDescent="0.25">
      <c r="B9" s="85">
        <v>3</v>
      </c>
      <c r="C9" s="121" t="s">
        <v>750</v>
      </c>
      <c r="D9" s="78">
        <v>100</v>
      </c>
      <c r="E9" s="69">
        <v>0.12793591899717299</v>
      </c>
      <c r="F9" s="78">
        <f t="shared" si="1"/>
        <v>100</v>
      </c>
      <c r="G9" s="69">
        <f t="shared" si="0"/>
        <v>0.93920000000000003</v>
      </c>
      <c r="H9" s="79">
        <v>7.9989454912558902</v>
      </c>
      <c r="I9" s="78" t="s">
        <v>195</v>
      </c>
      <c r="J9" s="78">
        <v>1</v>
      </c>
      <c r="K9" s="69">
        <f t="shared" si="2"/>
        <v>0.93920000000000003</v>
      </c>
      <c r="L9" s="86" t="str">
        <f t="shared" si="3"/>
        <v>p_eff = 100 , e0_prom = 0.939</v>
      </c>
      <c r="M9" s="82">
        <v>0.19</v>
      </c>
      <c r="N9" s="51"/>
      <c r="V9" s="1"/>
    </row>
    <row r="10" spans="1:22" x14ac:dyDescent="0.25">
      <c r="B10" s="85">
        <v>4</v>
      </c>
      <c r="C10" s="121" t="s">
        <v>750</v>
      </c>
      <c r="D10" s="78">
        <v>100</v>
      </c>
      <c r="E10" s="69">
        <v>0.12493562425230099</v>
      </c>
      <c r="F10" s="78">
        <f t="shared" si="1"/>
        <v>100</v>
      </c>
      <c r="G10" s="69">
        <f t="shared" si="0"/>
        <v>0.93920000000000003</v>
      </c>
      <c r="H10" s="79">
        <v>9.0406642262569399</v>
      </c>
      <c r="I10" s="78" t="s">
        <v>195</v>
      </c>
      <c r="J10" s="78">
        <v>1</v>
      </c>
      <c r="K10" s="69">
        <f t="shared" si="2"/>
        <v>0.93920000000000003</v>
      </c>
      <c r="L10" s="86" t="str">
        <f t="shared" si="3"/>
        <v>p_eff = 100 , e0_prom = 0.939</v>
      </c>
      <c r="M10" s="82">
        <v>0.19</v>
      </c>
      <c r="N10" s="51"/>
      <c r="V10" s="1"/>
    </row>
    <row r="11" spans="1:22" x14ac:dyDescent="0.25">
      <c r="B11" s="85">
        <v>5</v>
      </c>
      <c r="C11" s="121" t="s">
        <v>750</v>
      </c>
      <c r="D11" s="78">
        <v>100</v>
      </c>
      <c r="E11" s="69">
        <v>0.118012517988106</v>
      </c>
      <c r="F11" s="78">
        <f t="shared" si="1"/>
        <v>100</v>
      </c>
      <c r="G11" s="69">
        <f t="shared" si="0"/>
        <v>0.93920000000000003</v>
      </c>
      <c r="H11" s="79">
        <v>13.0346532952979</v>
      </c>
      <c r="I11" s="78" t="s">
        <v>195</v>
      </c>
      <c r="J11" s="78">
        <v>1</v>
      </c>
      <c r="K11" s="69">
        <f t="shared" si="2"/>
        <v>0.93920000000000003</v>
      </c>
      <c r="L11" s="86" t="str">
        <f t="shared" si="3"/>
        <v>p_eff = 100 , e0_prom = 0.939</v>
      </c>
      <c r="M11" s="82">
        <v>0.19</v>
      </c>
      <c r="N11" s="51"/>
      <c r="V11" s="1"/>
    </row>
    <row r="12" spans="1:22" x14ac:dyDescent="0.25">
      <c r="B12" s="85">
        <v>6</v>
      </c>
      <c r="C12" s="121" t="s">
        <v>750</v>
      </c>
      <c r="D12" s="78">
        <v>100</v>
      </c>
      <c r="E12" s="69">
        <v>0.112872167415087</v>
      </c>
      <c r="F12" s="78">
        <f t="shared" si="1"/>
        <v>100</v>
      </c>
      <c r="G12" s="69">
        <f t="shared" si="0"/>
        <v>0.93920000000000003</v>
      </c>
      <c r="H12" s="79">
        <v>22.039846728330101</v>
      </c>
      <c r="I12" s="78" t="s">
        <v>195</v>
      </c>
      <c r="J12" s="78">
        <v>1</v>
      </c>
      <c r="K12" s="69">
        <f t="shared" si="2"/>
        <v>0.93920000000000003</v>
      </c>
      <c r="L12" s="86" t="str">
        <f t="shared" si="3"/>
        <v>p_eff = 100 , e0_prom = 0.939</v>
      </c>
      <c r="M12" s="82">
        <v>0.19</v>
      </c>
      <c r="N12" s="51"/>
      <c r="V12" s="1"/>
    </row>
    <row r="13" spans="1:22" x14ac:dyDescent="0.25">
      <c r="B13" s="85">
        <v>7</v>
      </c>
      <c r="C13" s="121" t="s">
        <v>750</v>
      </c>
      <c r="D13" s="78">
        <v>100</v>
      </c>
      <c r="E13" s="69">
        <v>0.10977283839312001</v>
      </c>
      <c r="F13" s="78">
        <f t="shared" si="1"/>
        <v>100</v>
      </c>
      <c r="G13" s="69">
        <f t="shared" si="0"/>
        <v>0.93920000000000003</v>
      </c>
      <c r="H13" s="79">
        <v>26.106114985746299</v>
      </c>
      <c r="I13" s="78" t="s">
        <v>195</v>
      </c>
      <c r="J13" s="78">
        <v>1</v>
      </c>
      <c r="K13" s="69">
        <f t="shared" si="2"/>
        <v>0.93920000000000003</v>
      </c>
      <c r="L13" s="86" t="str">
        <f t="shared" si="3"/>
        <v>p_eff = 100 , e0_prom = 0.939</v>
      </c>
      <c r="M13" s="82">
        <v>0.19</v>
      </c>
      <c r="N13" s="51"/>
      <c r="V13" s="1"/>
    </row>
    <row r="14" spans="1:22" x14ac:dyDescent="0.25">
      <c r="B14" s="85">
        <v>8</v>
      </c>
      <c r="C14" s="121" t="s">
        <v>750</v>
      </c>
      <c r="D14" s="78">
        <v>100</v>
      </c>
      <c r="E14" s="69">
        <v>9.4914229242158907E-2</v>
      </c>
      <c r="F14" s="78">
        <f t="shared" si="1"/>
        <v>100</v>
      </c>
      <c r="G14" s="69">
        <f t="shared" si="0"/>
        <v>0.93920000000000003</v>
      </c>
      <c r="H14" s="79">
        <v>191.00136943097499</v>
      </c>
      <c r="I14" s="78" t="s">
        <v>195</v>
      </c>
      <c r="J14" s="78">
        <v>1</v>
      </c>
      <c r="K14" s="69">
        <f t="shared" si="2"/>
        <v>0.93920000000000003</v>
      </c>
      <c r="L14" s="86" t="str">
        <f t="shared" si="3"/>
        <v>p_eff = 100 , e0_prom = 0.939</v>
      </c>
      <c r="M14" s="82">
        <v>0.19</v>
      </c>
      <c r="N14" s="51"/>
      <c r="Q14" s="6"/>
      <c r="R14" s="6"/>
      <c r="S14" s="6"/>
      <c r="V14" s="1"/>
    </row>
    <row r="15" spans="1:22" x14ac:dyDescent="0.25">
      <c r="B15" s="85">
        <v>9</v>
      </c>
      <c r="C15" s="121" t="s">
        <v>750</v>
      </c>
      <c r="D15" s="78">
        <v>200</v>
      </c>
      <c r="E15" s="69">
        <v>0.129806612687899</v>
      </c>
      <c r="F15" s="78">
        <f t="shared" si="1"/>
        <v>200</v>
      </c>
      <c r="G15" s="69">
        <f t="shared" si="0"/>
        <v>0.93920000000000003</v>
      </c>
      <c r="H15" s="79">
        <v>8.0425647871878407</v>
      </c>
      <c r="I15" s="78" t="s">
        <v>195</v>
      </c>
      <c r="J15" s="78">
        <v>2</v>
      </c>
      <c r="K15" s="69">
        <f t="shared" si="2"/>
        <v>0.93920000000000003</v>
      </c>
      <c r="L15" s="86" t="str">
        <f t="shared" si="3"/>
        <v>p_eff = 200 , e0_prom = 0.939</v>
      </c>
      <c r="M15" s="82">
        <v>0.19</v>
      </c>
      <c r="N15" s="51"/>
    </row>
    <row r="16" spans="1:22" x14ac:dyDescent="0.25">
      <c r="B16" s="85">
        <v>10</v>
      </c>
      <c r="C16" s="121" t="s">
        <v>750</v>
      </c>
      <c r="D16" s="78">
        <v>200</v>
      </c>
      <c r="E16" s="69">
        <v>0.119874195953326</v>
      </c>
      <c r="F16" s="78">
        <f t="shared" si="1"/>
        <v>200</v>
      </c>
      <c r="G16" s="69">
        <f t="shared" si="0"/>
        <v>0.93920000000000003</v>
      </c>
      <c r="H16" s="79">
        <v>12.014194538426899</v>
      </c>
      <c r="I16" s="78" t="s">
        <v>195</v>
      </c>
      <c r="J16" s="78">
        <v>2</v>
      </c>
      <c r="K16" s="69">
        <f t="shared" si="2"/>
        <v>0.93920000000000003</v>
      </c>
      <c r="L16" s="86" t="str">
        <f t="shared" si="3"/>
        <v>p_eff = 200 , e0_prom = 0.939</v>
      </c>
      <c r="M16" s="82">
        <v>0.19</v>
      </c>
      <c r="N16" s="51"/>
    </row>
    <row r="17" spans="2:14" x14ac:dyDescent="0.25">
      <c r="B17" s="85">
        <v>11</v>
      </c>
      <c r="C17" s="121" t="s">
        <v>750</v>
      </c>
      <c r="D17" s="78">
        <v>200</v>
      </c>
      <c r="E17" s="69">
        <v>0.105680392530818</v>
      </c>
      <c r="F17" s="78">
        <f t="shared" si="1"/>
        <v>200</v>
      </c>
      <c r="G17" s="69">
        <f t="shared" si="0"/>
        <v>0.93920000000000003</v>
      </c>
      <c r="H17" s="79">
        <v>48.118951538975303</v>
      </c>
      <c r="I17" s="78" t="s">
        <v>195</v>
      </c>
      <c r="J17" s="78">
        <v>2</v>
      </c>
      <c r="K17" s="69">
        <f t="shared" si="2"/>
        <v>0.93920000000000003</v>
      </c>
      <c r="L17" s="86" t="str">
        <f t="shared" si="3"/>
        <v>p_eff = 200 , e0_prom = 0.939</v>
      </c>
      <c r="M17" s="82">
        <v>0.19</v>
      </c>
      <c r="N17" s="51"/>
    </row>
    <row r="18" spans="2:14" x14ac:dyDescent="0.25">
      <c r="B18" s="85">
        <v>12</v>
      </c>
      <c r="C18" s="121" t="s">
        <v>750</v>
      </c>
      <c r="D18" s="78">
        <v>200</v>
      </c>
      <c r="E18" s="69">
        <v>9.4821436621183405E-2</v>
      </c>
      <c r="F18" s="78">
        <f t="shared" si="1"/>
        <v>200</v>
      </c>
      <c r="G18" s="69">
        <f t="shared" si="0"/>
        <v>0.93920000000000003</v>
      </c>
      <c r="H18" s="79">
        <v>212.59287291120901</v>
      </c>
      <c r="I18" s="78" t="s">
        <v>195</v>
      </c>
      <c r="J18" s="78">
        <v>2</v>
      </c>
      <c r="K18" s="69">
        <f t="shared" si="2"/>
        <v>0.93920000000000003</v>
      </c>
      <c r="L18" s="86" t="str">
        <f t="shared" si="3"/>
        <v>p_eff = 200 , e0_prom = 0.939</v>
      </c>
      <c r="M18" s="82">
        <v>0.19</v>
      </c>
      <c r="N18" s="51"/>
    </row>
    <row r="19" spans="2:14" x14ac:dyDescent="0.25">
      <c r="B19" s="85">
        <v>13</v>
      </c>
      <c r="C19" s="121" t="s">
        <v>750</v>
      </c>
      <c r="D19" s="78">
        <v>400</v>
      </c>
      <c r="E19" s="69">
        <v>0.14386407060006501</v>
      </c>
      <c r="F19" s="78">
        <f t="shared" si="1"/>
        <v>400</v>
      </c>
      <c r="G19" s="69">
        <f t="shared" si="0"/>
        <v>0.93920000000000003</v>
      </c>
      <c r="H19" s="79">
        <v>4.0000143524628804</v>
      </c>
      <c r="I19" s="78" t="s">
        <v>195</v>
      </c>
      <c r="J19" s="78">
        <v>3</v>
      </c>
      <c r="K19" s="69">
        <f t="shared" si="2"/>
        <v>0.93920000000000003</v>
      </c>
      <c r="L19" s="86" t="str">
        <f t="shared" si="3"/>
        <v>p_eff = 400 , e0_prom = 0.939</v>
      </c>
      <c r="M19" s="82">
        <v>0.19</v>
      </c>
      <c r="N19" s="51"/>
    </row>
    <row r="20" spans="2:14" x14ac:dyDescent="0.25">
      <c r="B20" s="85">
        <v>14</v>
      </c>
      <c r="C20" s="121" t="s">
        <v>750</v>
      </c>
      <c r="D20" s="78">
        <v>400</v>
      </c>
      <c r="E20" s="69">
        <v>0.137861400558281</v>
      </c>
      <c r="F20" s="78">
        <f t="shared" si="1"/>
        <v>400</v>
      </c>
      <c r="G20" s="69">
        <f t="shared" si="0"/>
        <v>0.93920000000000003</v>
      </c>
      <c r="H20" s="79">
        <v>5.0081966397395901</v>
      </c>
      <c r="I20" s="78" t="s">
        <v>195</v>
      </c>
      <c r="J20" s="78">
        <v>3</v>
      </c>
      <c r="K20" s="69">
        <f t="shared" si="2"/>
        <v>0.93920000000000003</v>
      </c>
      <c r="L20" s="86" t="str">
        <f t="shared" si="3"/>
        <v>p_eff = 400 , e0_prom = 0.939</v>
      </c>
      <c r="M20" s="82">
        <v>0.19</v>
      </c>
      <c r="N20" s="51"/>
    </row>
    <row r="21" spans="2:14" x14ac:dyDescent="0.25">
      <c r="B21" s="85">
        <v>15</v>
      </c>
      <c r="C21" s="121" t="s">
        <v>750</v>
      </c>
      <c r="D21" s="78">
        <v>400</v>
      </c>
      <c r="E21" s="69">
        <v>0.1229721379406</v>
      </c>
      <c r="F21" s="78">
        <f t="shared" si="1"/>
        <v>400</v>
      </c>
      <c r="G21" s="69">
        <f t="shared" si="0"/>
        <v>0.93920000000000003</v>
      </c>
      <c r="H21" s="79">
        <v>10.0080790901011</v>
      </c>
      <c r="I21" s="78" t="s">
        <v>195</v>
      </c>
      <c r="J21" s="78">
        <v>3</v>
      </c>
      <c r="K21" s="69">
        <f t="shared" si="2"/>
        <v>0.93920000000000003</v>
      </c>
      <c r="L21" s="86" t="str">
        <f t="shared" si="3"/>
        <v>p_eff = 400 , e0_prom = 0.939</v>
      </c>
      <c r="M21" s="82">
        <v>0.19</v>
      </c>
      <c r="N21" s="51"/>
    </row>
    <row r="22" spans="2:14" x14ac:dyDescent="0.25">
      <c r="B22" s="85">
        <v>16</v>
      </c>
      <c r="C22" s="121" t="s">
        <v>750</v>
      </c>
      <c r="D22" s="78">
        <v>400</v>
      </c>
      <c r="E22" s="69">
        <v>0.113884702741127</v>
      </c>
      <c r="F22" s="78">
        <f t="shared" si="1"/>
        <v>400</v>
      </c>
      <c r="G22" s="69">
        <f t="shared" si="0"/>
        <v>0.93920000000000003</v>
      </c>
      <c r="H22" s="79">
        <v>17.080945279788999</v>
      </c>
      <c r="I22" s="78" t="s">
        <v>195</v>
      </c>
      <c r="J22" s="78">
        <v>3</v>
      </c>
      <c r="K22" s="69">
        <f t="shared" si="2"/>
        <v>0.93920000000000003</v>
      </c>
      <c r="L22" s="86" t="str">
        <f t="shared" si="3"/>
        <v>p_eff = 400 , e0_prom = 0.939</v>
      </c>
      <c r="M22" s="82">
        <v>0.19</v>
      </c>
      <c r="N22" s="51"/>
    </row>
    <row r="23" spans="2:14" x14ac:dyDescent="0.25">
      <c r="B23" s="85">
        <v>17</v>
      </c>
      <c r="C23" s="121" t="s">
        <v>750</v>
      </c>
      <c r="D23" s="78">
        <v>400</v>
      </c>
      <c r="E23" s="69">
        <v>0.10288440799625501</v>
      </c>
      <c r="F23" s="78">
        <f t="shared" si="1"/>
        <v>400</v>
      </c>
      <c r="G23" s="69">
        <f t="shared" si="0"/>
        <v>0.93920000000000003</v>
      </c>
      <c r="H23" s="79">
        <v>52.589344257220397</v>
      </c>
      <c r="I23" s="78" t="s">
        <v>195</v>
      </c>
      <c r="J23" s="78">
        <v>3</v>
      </c>
      <c r="K23" s="69">
        <f t="shared" si="2"/>
        <v>0.93920000000000003</v>
      </c>
      <c r="L23" s="86" t="str">
        <f t="shared" si="3"/>
        <v>p_eff = 400 , e0_prom = 0.939</v>
      </c>
      <c r="M23" s="82">
        <v>0.19</v>
      </c>
      <c r="N23" s="51"/>
    </row>
    <row r="24" spans="2:14" x14ac:dyDescent="0.25">
      <c r="B24" s="85">
        <v>18</v>
      </c>
      <c r="C24" s="121" t="s">
        <v>750</v>
      </c>
      <c r="D24" s="78">
        <v>100</v>
      </c>
      <c r="E24" s="69">
        <v>0.166972519819543</v>
      </c>
      <c r="F24" s="78">
        <f t="shared" si="1"/>
        <v>100</v>
      </c>
      <c r="G24" s="69">
        <f t="shared" si="0"/>
        <v>0.872</v>
      </c>
      <c r="H24" s="79">
        <v>2.9808983544543199</v>
      </c>
      <c r="I24" s="78" t="s">
        <v>195</v>
      </c>
      <c r="J24" s="78">
        <v>4</v>
      </c>
      <c r="K24" s="69">
        <f t="shared" si="2"/>
        <v>0.872</v>
      </c>
      <c r="L24" s="86" t="str">
        <f t="shared" si="3"/>
        <v>p_eff = 100 , e0_prom = 0.872</v>
      </c>
      <c r="M24" s="82">
        <v>0.4</v>
      </c>
      <c r="N24" s="51"/>
    </row>
    <row r="25" spans="2:14" x14ac:dyDescent="0.25">
      <c r="B25" s="85">
        <v>19</v>
      </c>
      <c r="C25" s="121" t="s">
        <v>750</v>
      </c>
      <c r="D25" s="78">
        <v>100</v>
      </c>
      <c r="E25" s="69">
        <v>0.157963856160483</v>
      </c>
      <c r="F25" s="78">
        <f t="shared" si="1"/>
        <v>100</v>
      </c>
      <c r="G25" s="69">
        <f t="shared" si="0"/>
        <v>0.872</v>
      </c>
      <c r="H25" s="79">
        <v>5.9886392643461797</v>
      </c>
      <c r="I25" s="78" t="s">
        <v>195</v>
      </c>
      <c r="J25" s="78">
        <v>4</v>
      </c>
      <c r="K25" s="69">
        <f t="shared" si="2"/>
        <v>0.872</v>
      </c>
      <c r="L25" s="86" t="str">
        <f t="shared" si="3"/>
        <v>p_eff = 100 , e0_prom = 0.872</v>
      </c>
      <c r="M25" s="82">
        <v>0.4</v>
      </c>
      <c r="N25" s="51"/>
    </row>
    <row r="26" spans="2:14" x14ac:dyDescent="0.25">
      <c r="B26" s="85">
        <v>20</v>
      </c>
      <c r="C26" s="121" t="s">
        <v>750</v>
      </c>
      <c r="D26" s="78">
        <v>100</v>
      </c>
      <c r="E26" s="69">
        <v>0.15492938548464799</v>
      </c>
      <c r="F26" s="78">
        <f t="shared" si="1"/>
        <v>100</v>
      </c>
      <c r="G26" s="69">
        <f t="shared" si="0"/>
        <v>0.872</v>
      </c>
      <c r="H26" s="79">
        <v>7.9886635604540102</v>
      </c>
      <c r="I26" s="78" t="s">
        <v>195</v>
      </c>
      <c r="J26" s="78">
        <v>4</v>
      </c>
      <c r="K26" s="69">
        <f t="shared" si="2"/>
        <v>0.872</v>
      </c>
      <c r="L26" s="86" t="str">
        <f t="shared" si="3"/>
        <v>p_eff = 100 , e0_prom = 0.872</v>
      </c>
      <c r="M26" s="82">
        <v>0.4</v>
      </c>
      <c r="N26" s="51"/>
    </row>
    <row r="27" spans="2:14" x14ac:dyDescent="0.25">
      <c r="B27" s="85">
        <v>21</v>
      </c>
      <c r="C27" s="121" t="s">
        <v>750</v>
      </c>
      <c r="D27" s="78">
        <v>100</v>
      </c>
      <c r="E27" s="69">
        <v>0.15000233016512601</v>
      </c>
      <c r="F27" s="78">
        <f t="shared" si="1"/>
        <v>100</v>
      </c>
      <c r="G27" s="69">
        <f t="shared" si="0"/>
        <v>0.872</v>
      </c>
      <c r="H27" s="79">
        <v>11.026833404854001</v>
      </c>
      <c r="I27" s="78" t="s">
        <v>195</v>
      </c>
      <c r="J27" s="78">
        <v>4</v>
      </c>
      <c r="K27" s="69">
        <f t="shared" si="2"/>
        <v>0.872</v>
      </c>
      <c r="L27" s="86" t="str">
        <f t="shared" si="3"/>
        <v>p_eff = 100 , e0_prom = 0.872</v>
      </c>
      <c r="M27" s="82">
        <v>0.4</v>
      </c>
      <c r="N27" s="51"/>
    </row>
    <row r="28" spans="2:14" x14ac:dyDescent="0.25">
      <c r="B28" s="85">
        <v>22</v>
      </c>
      <c r="C28" s="121" t="s">
        <v>750</v>
      </c>
      <c r="D28" s="78">
        <v>100</v>
      </c>
      <c r="E28" s="69">
        <v>0.144029819105602</v>
      </c>
      <c r="F28" s="78">
        <f t="shared" si="1"/>
        <v>100</v>
      </c>
      <c r="G28" s="69">
        <f t="shared" si="0"/>
        <v>0.872</v>
      </c>
      <c r="H28" s="79">
        <v>17.055948775343499</v>
      </c>
      <c r="I28" s="78" t="s">
        <v>195</v>
      </c>
      <c r="J28" s="78">
        <v>4</v>
      </c>
      <c r="K28" s="69">
        <f t="shared" si="2"/>
        <v>0.872</v>
      </c>
      <c r="L28" s="86" t="str">
        <f t="shared" si="3"/>
        <v>p_eff = 100 , e0_prom = 0.872</v>
      </c>
      <c r="M28" s="82">
        <v>0.4</v>
      </c>
      <c r="N28" s="51"/>
    </row>
    <row r="29" spans="2:14" x14ac:dyDescent="0.25">
      <c r="B29" s="85">
        <v>23</v>
      </c>
      <c r="C29" s="121" t="s">
        <v>750</v>
      </c>
      <c r="D29" s="78">
        <v>100</v>
      </c>
      <c r="E29" s="69">
        <v>0.119930936008059</v>
      </c>
      <c r="F29" s="78">
        <f t="shared" si="1"/>
        <v>100</v>
      </c>
      <c r="G29" s="69">
        <f t="shared" si="0"/>
        <v>0.872</v>
      </c>
      <c r="H29" s="79">
        <v>100.277696467385</v>
      </c>
      <c r="I29" s="78" t="s">
        <v>195</v>
      </c>
      <c r="J29" s="78">
        <v>4</v>
      </c>
      <c r="K29" s="69">
        <f t="shared" si="2"/>
        <v>0.872</v>
      </c>
      <c r="L29" s="86" t="str">
        <f t="shared" si="3"/>
        <v>p_eff = 100 , e0_prom = 0.872</v>
      </c>
      <c r="M29" s="82">
        <v>0.4</v>
      </c>
      <c r="N29" s="51"/>
    </row>
    <row r="30" spans="2:14" x14ac:dyDescent="0.25">
      <c r="B30" s="85">
        <v>24</v>
      </c>
      <c r="C30" s="121" t="s">
        <v>750</v>
      </c>
      <c r="D30" s="78">
        <v>100</v>
      </c>
      <c r="E30" s="69">
        <v>0.114090175638386</v>
      </c>
      <c r="F30" s="78">
        <f t="shared" si="1"/>
        <v>100</v>
      </c>
      <c r="G30" s="69">
        <f t="shared" si="0"/>
        <v>0.872</v>
      </c>
      <c r="H30" s="79">
        <v>236.131446134398</v>
      </c>
      <c r="I30" s="78" t="s">
        <v>195</v>
      </c>
      <c r="J30" s="78">
        <v>4</v>
      </c>
      <c r="K30" s="69">
        <f t="shared" si="2"/>
        <v>0.872</v>
      </c>
      <c r="L30" s="86" t="str">
        <f t="shared" si="3"/>
        <v>p_eff = 100 , e0_prom = 0.872</v>
      </c>
      <c r="M30" s="82">
        <v>0.4</v>
      </c>
      <c r="N30" s="51"/>
    </row>
    <row r="31" spans="2:14" x14ac:dyDescent="0.25">
      <c r="B31" s="85">
        <v>25</v>
      </c>
      <c r="C31" s="121" t="s">
        <v>750</v>
      </c>
      <c r="D31" s="78">
        <v>400</v>
      </c>
      <c r="E31" s="69">
        <v>0.15697278262012099</v>
      </c>
      <c r="F31" s="78">
        <f t="shared" si="1"/>
        <v>400</v>
      </c>
      <c r="G31" s="69">
        <f t="shared" si="0"/>
        <v>0.872</v>
      </c>
      <c r="H31" s="79">
        <v>2.9933542344542698</v>
      </c>
      <c r="I31" s="78" t="s">
        <v>195</v>
      </c>
      <c r="J31" s="78">
        <v>5</v>
      </c>
      <c r="K31" s="69">
        <f t="shared" si="2"/>
        <v>0.872</v>
      </c>
      <c r="L31" s="86" t="str">
        <f t="shared" si="3"/>
        <v>p_eff = 400 , e0_prom = 0.872</v>
      </c>
      <c r="M31" s="82">
        <v>0.4</v>
      </c>
      <c r="N31" s="51"/>
    </row>
    <row r="32" spans="2:14" x14ac:dyDescent="0.25">
      <c r="B32" s="85">
        <v>26</v>
      </c>
      <c r="C32" s="121" t="s">
        <v>750</v>
      </c>
      <c r="D32" s="78">
        <v>400</v>
      </c>
      <c r="E32" s="69">
        <v>0.14797379002233799</v>
      </c>
      <c r="F32" s="78">
        <f t="shared" si="1"/>
        <v>400</v>
      </c>
      <c r="G32" s="69">
        <f t="shared" si="0"/>
        <v>0.872</v>
      </c>
      <c r="H32" s="79">
        <v>7.0110320902672898</v>
      </c>
      <c r="I32" s="78" t="s">
        <v>195</v>
      </c>
      <c r="J32" s="78">
        <v>5</v>
      </c>
      <c r="K32" s="69">
        <f t="shared" si="2"/>
        <v>0.872</v>
      </c>
      <c r="L32" s="86" t="str">
        <f t="shared" si="3"/>
        <v>p_eff = 400 , e0_prom = 0.872</v>
      </c>
      <c r="M32" s="82">
        <v>0.4</v>
      </c>
      <c r="N32" s="51"/>
    </row>
    <row r="33" spans="2:51" x14ac:dyDescent="0.25">
      <c r="B33" s="85">
        <v>27</v>
      </c>
      <c r="C33" s="121" t="s">
        <v>750</v>
      </c>
      <c r="D33" s="78">
        <v>400</v>
      </c>
      <c r="E33" s="69">
        <v>0.14000805921772999</v>
      </c>
      <c r="F33" s="78">
        <f t="shared" si="1"/>
        <v>400</v>
      </c>
      <c r="G33" s="69">
        <f t="shared" si="0"/>
        <v>0.872</v>
      </c>
      <c r="H33" s="79">
        <v>12.0761767450765</v>
      </c>
      <c r="I33" s="78" t="s">
        <v>195</v>
      </c>
      <c r="J33" s="78">
        <v>5</v>
      </c>
      <c r="K33" s="69">
        <f t="shared" si="2"/>
        <v>0.872</v>
      </c>
      <c r="L33" s="86" t="str">
        <f t="shared" si="3"/>
        <v>p_eff = 400 , e0_prom = 0.872</v>
      </c>
      <c r="M33" s="82">
        <v>0.4</v>
      </c>
      <c r="N33" s="51"/>
    </row>
    <row r="34" spans="2:51" x14ac:dyDescent="0.25">
      <c r="B34" s="85">
        <v>28</v>
      </c>
      <c r="C34" s="121" t="s">
        <v>750</v>
      </c>
      <c r="D34" s="78">
        <v>400</v>
      </c>
      <c r="E34" s="69">
        <v>0.12692073058560699</v>
      </c>
      <c r="F34" s="78">
        <f t="shared" si="1"/>
        <v>400</v>
      </c>
      <c r="G34" s="69">
        <f t="shared" si="0"/>
        <v>0.872</v>
      </c>
      <c r="H34" s="79">
        <v>36.999628111815198</v>
      </c>
      <c r="I34" s="78" t="s">
        <v>195</v>
      </c>
      <c r="J34" s="78">
        <v>5</v>
      </c>
      <c r="K34" s="69">
        <f t="shared" si="2"/>
        <v>0.872</v>
      </c>
      <c r="L34" s="86" t="str">
        <f t="shared" si="3"/>
        <v>p_eff = 400 , e0_prom = 0.872</v>
      </c>
      <c r="M34" s="82">
        <v>0.4</v>
      </c>
      <c r="N34" s="51"/>
    </row>
    <row r="35" spans="2:51" x14ac:dyDescent="0.25">
      <c r="B35" s="85">
        <v>29</v>
      </c>
      <c r="C35" s="121" t="s">
        <v>750</v>
      </c>
      <c r="D35" s="78">
        <v>800</v>
      </c>
      <c r="E35" s="69">
        <v>0.16273687530112499</v>
      </c>
      <c r="F35" s="78">
        <f t="shared" si="1"/>
        <v>800</v>
      </c>
      <c r="G35" s="69">
        <f t="shared" si="0"/>
        <v>0.872</v>
      </c>
      <c r="H35" s="79">
        <v>2.0010537157635602</v>
      </c>
      <c r="I35" s="78" t="s">
        <v>195</v>
      </c>
      <c r="J35" s="80">
        <v>6</v>
      </c>
      <c r="K35" s="69">
        <f t="shared" si="2"/>
        <v>0.872</v>
      </c>
      <c r="L35" s="86" t="str">
        <f t="shared" si="3"/>
        <v>p_eff = 800 , e0_prom = 0.872</v>
      </c>
      <c r="M35" s="82">
        <v>0.4</v>
      </c>
      <c r="N35" s="51"/>
    </row>
    <row r="36" spans="2:51" x14ac:dyDescent="0.25">
      <c r="B36" s="85">
        <v>30</v>
      </c>
      <c r="C36" s="121" t="s">
        <v>750</v>
      </c>
      <c r="D36" s="78">
        <v>800</v>
      </c>
      <c r="E36" s="69">
        <v>0.14398188428014499</v>
      </c>
      <c r="F36" s="78">
        <f t="shared" si="1"/>
        <v>800</v>
      </c>
      <c r="G36" s="69">
        <f t="shared" si="0"/>
        <v>0.872</v>
      </c>
      <c r="H36" s="79">
        <v>7.9718501505332</v>
      </c>
      <c r="I36" s="78" t="s">
        <v>195</v>
      </c>
      <c r="J36" s="78">
        <v>6</v>
      </c>
      <c r="K36" s="69">
        <f t="shared" si="2"/>
        <v>0.872</v>
      </c>
      <c r="L36" s="86" t="str">
        <f t="shared" si="3"/>
        <v>p_eff = 800 , e0_prom = 0.872</v>
      </c>
      <c r="M36" s="82">
        <v>0.4</v>
      </c>
      <c r="N36" s="51"/>
    </row>
    <row r="37" spans="2:51" x14ac:dyDescent="0.25">
      <c r="B37" s="85">
        <v>31</v>
      </c>
      <c r="C37" s="121" t="s">
        <v>750</v>
      </c>
      <c r="D37" s="78">
        <v>800</v>
      </c>
      <c r="E37" s="69">
        <v>0.13590752923656399</v>
      </c>
      <c r="F37" s="78">
        <f t="shared" si="1"/>
        <v>800</v>
      </c>
      <c r="G37" s="69">
        <f t="shared" si="0"/>
        <v>0.872</v>
      </c>
      <c r="H37" s="79">
        <v>13.018039099468799</v>
      </c>
      <c r="I37" s="78" t="s">
        <v>195</v>
      </c>
      <c r="J37" s="78">
        <v>6</v>
      </c>
      <c r="K37" s="69">
        <f t="shared" si="2"/>
        <v>0.872</v>
      </c>
      <c r="L37" s="86" t="str">
        <f t="shared" si="3"/>
        <v>p_eff = 800 , e0_prom = 0.872</v>
      </c>
      <c r="M37" s="82">
        <v>0.4</v>
      </c>
      <c r="N37" s="51"/>
    </row>
    <row r="38" spans="2:51" x14ac:dyDescent="0.25">
      <c r="B38" s="85">
        <v>32</v>
      </c>
      <c r="C38" s="121" t="s">
        <v>750</v>
      </c>
      <c r="D38" s="78">
        <v>800</v>
      </c>
      <c r="E38" s="69">
        <v>0.12973290701239501</v>
      </c>
      <c r="F38" s="78">
        <f t="shared" si="1"/>
        <v>800</v>
      </c>
      <c r="G38" s="69">
        <f t="shared" si="0"/>
        <v>0.872</v>
      </c>
      <c r="H38" s="79">
        <v>23.012249538413698</v>
      </c>
      <c r="I38" s="78" t="s">
        <v>195</v>
      </c>
      <c r="J38" s="78">
        <v>6</v>
      </c>
      <c r="K38" s="69">
        <f t="shared" si="2"/>
        <v>0.872</v>
      </c>
      <c r="L38" s="86" t="str">
        <f t="shared" si="3"/>
        <v>p_eff = 800 , e0_prom = 0.872</v>
      </c>
      <c r="M38" s="82">
        <v>0.4</v>
      </c>
      <c r="N38" s="51"/>
    </row>
    <row r="39" spans="2:51" x14ac:dyDescent="0.25">
      <c r="B39" s="85">
        <v>33</v>
      </c>
      <c r="C39" s="121" t="s">
        <v>750</v>
      </c>
      <c r="D39" s="78">
        <v>1200</v>
      </c>
      <c r="E39" s="69">
        <v>0.14795234549516001</v>
      </c>
      <c r="F39" s="78">
        <f t="shared" si="1"/>
        <v>1200</v>
      </c>
      <c r="G39" s="69">
        <f t="shared" ref="G39:G61" si="4">$K$2 - M39*($K$2-$L$2)</f>
        <v>0.872</v>
      </c>
      <c r="H39" s="79">
        <v>4.9889444600018802</v>
      </c>
      <c r="I39" s="78" t="s">
        <v>195</v>
      </c>
      <c r="J39" s="78">
        <v>7</v>
      </c>
      <c r="K39" s="69">
        <f t="shared" si="2"/>
        <v>0.872</v>
      </c>
      <c r="L39" s="86" t="str">
        <f t="shared" si="3"/>
        <v>p_eff = 1200 , e0_prom = 0.872</v>
      </c>
      <c r="M39" s="82">
        <v>0.4</v>
      </c>
      <c r="N39" s="51"/>
    </row>
    <row r="40" spans="2:51" x14ac:dyDescent="0.25">
      <c r="B40" s="85">
        <v>34</v>
      </c>
      <c r="C40" s="121" t="s">
        <v>750</v>
      </c>
      <c r="D40" s="78">
        <v>1200</v>
      </c>
      <c r="E40" s="69">
        <v>0.135054934080855</v>
      </c>
      <c r="F40" s="78">
        <f t="shared" si="1"/>
        <v>1200</v>
      </c>
      <c r="G40" s="69">
        <f t="shared" si="4"/>
        <v>0.872</v>
      </c>
      <c r="H40" s="79">
        <v>11.0219944300755</v>
      </c>
      <c r="I40" s="78" t="s">
        <v>195</v>
      </c>
      <c r="J40" s="78">
        <v>7</v>
      </c>
      <c r="K40" s="69">
        <f t="shared" si="2"/>
        <v>0.872</v>
      </c>
      <c r="L40" s="86" t="str">
        <f t="shared" si="3"/>
        <v>p_eff = 1200 , e0_prom = 0.872</v>
      </c>
      <c r="M40" s="82">
        <v>0.4</v>
      </c>
      <c r="N40" s="51"/>
      <c r="P40" s="7"/>
      <c r="T40" s="7"/>
      <c r="U40" s="7"/>
      <c r="V40" s="6"/>
      <c r="W40" s="5"/>
      <c r="X40" s="5"/>
      <c r="Y40" s="5"/>
      <c r="Z40" s="5"/>
    </row>
    <row r="41" spans="2:51" x14ac:dyDescent="0.25">
      <c r="B41" s="85">
        <v>35</v>
      </c>
      <c r="C41" s="121" t="s">
        <v>750</v>
      </c>
      <c r="D41" s="78">
        <v>1200</v>
      </c>
      <c r="E41" s="69">
        <v>0.13202172484779401</v>
      </c>
      <c r="F41" s="78">
        <f t="shared" si="1"/>
        <v>1200</v>
      </c>
      <c r="G41" s="69">
        <f t="shared" si="4"/>
        <v>0.872</v>
      </c>
      <c r="H41" s="79">
        <v>15.000257397699601</v>
      </c>
      <c r="I41" s="78" t="s">
        <v>195</v>
      </c>
      <c r="J41" s="78">
        <v>7</v>
      </c>
      <c r="K41" s="69">
        <f t="shared" si="2"/>
        <v>0.872</v>
      </c>
      <c r="L41" s="86" t="str">
        <f t="shared" si="3"/>
        <v>p_eff = 1200 , e0_prom = 0.872</v>
      </c>
      <c r="M41" s="82">
        <v>0.4</v>
      </c>
      <c r="N41" s="51"/>
      <c r="P41" s="49"/>
      <c r="T41" s="37"/>
      <c r="U41" s="37"/>
      <c r="V41" s="4"/>
      <c r="W41" s="4"/>
      <c r="X41" s="37"/>
      <c r="Y41" s="4"/>
    </row>
    <row r="42" spans="2:51" x14ac:dyDescent="0.25">
      <c r="B42" s="85">
        <v>36</v>
      </c>
      <c r="C42" s="121" t="s">
        <v>750</v>
      </c>
      <c r="D42" s="78">
        <v>1200</v>
      </c>
      <c r="E42" s="69">
        <v>0.119984477245849</v>
      </c>
      <c r="F42" s="78">
        <f t="shared" si="1"/>
        <v>1200</v>
      </c>
      <c r="G42" s="69">
        <f t="shared" si="4"/>
        <v>0.872</v>
      </c>
      <c r="H42" s="79">
        <v>44.1357886450634</v>
      </c>
      <c r="I42" s="78" t="s">
        <v>195</v>
      </c>
      <c r="J42" s="78">
        <v>7</v>
      </c>
      <c r="K42" s="69">
        <f t="shared" si="2"/>
        <v>0.872</v>
      </c>
      <c r="L42" s="86" t="str">
        <f t="shared" si="3"/>
        <v>p_eff = 1200 , e0_prom = 0.872</v>
      </c>
      <c r="M42" s="82">
        <v>0.4</v>
      </c>
      <c r="N42" s="51"/>
      <c r="P42" s="49"/>
      <c r="T42" s="37"/>
      <c r="U42" s="37"/>
      <c r="V42" s="4"/>
      <c r="W42" s="4"/>
      <c r="X42" s="37"/>
      <c r="Y42" s="4"/>
    </row>
    <row r="43" spans="2:51" x14ac:dyDescent="0.25">
      <c r="B43" s="85">
        <v>37</v>
      </c>
      <c r="C43" s="121" t="s">
        <v>750</v>
      </c>
      <c r="D43" s="78">
        <v>1200</v>
      </c>
      <c r="E43" s="69">
        <v>0.1140098637817</v>
      </c>
      <c r="F43" s="78">
        <f t="shared" si="1"/>
        <v>1200</v>
      </c>
      <c r="G43" s="69">
        <f t="shared" si="4"/>
        <v>0.872</v>
      </c>
      <c r="H43" s="79">
        <v>66.028036695398001</v>
      </c>
      <c r="I43" s="78" t="s">
        <v>195</v>
      </c>
      <c r="J43" s="78">
        <v>7</v>
      </c>
      <c r="K43" s="69">
        <f t="shared" si="2"/>
        <v>0.872</v>
      </c>
      <c r="L43" s="86" t="str">
        <f t="shared" si="3"/>
        <v>p_eff = 1200 , e0_prom = 0.872</v>
      </c>
      <c r="M43" s="82">
        <v>0.4</v>
      </c>
      <c r="N43" s="51"/>
      <c r="P43" s="49"/>
      <c r="Q43" s="39"/>
      <c r="R43" s="37"/>
      <c r="S43" s="37"/>
      <c r="T43" s="37"/>
      <c r="U43" s="37"/>
      <c r="V43" s="4"/>
      <c r="W43" s="4"/>
      <c r="X43" s="37"/>
      <c r="Y43" s="4"/>
      <c r="AW43" s="36"/>
      <c r="AX43" s="37"/>
      <c r="AY43" s="37"/>
    </row>
    <row r="44" spans="2:51" x14ac:dyDescent="0.25">
      <c r="B44" s="85">
        <v>38</v>
      </c>
      <c r="C44" s="121" t="s">
        <v>750</v>
      </c>
      <c r="D44" s="78">
        <v>100</v>
      </c>
      <c r="E44" s="69">
        <v>0.231022383131816</v>
      </c>
      <c r="F44" s="78">
        <f t="shared" si="1"/>
        <v>100</v>
      </c>
      <c r="G44" s="69">
        <f t="shared" si="4"/>
        <v>0.81120000000000003</v>
      </c>
      <c r="H44" s="79">
        <v>4.9971111564584803</v>
      </c>
      <c r="I44" s="78" t="s">
        <v>195</v>
      </c>
      <c r="J44" s="78">
        <v>8</v>
      </c>
      <c r="K44" s="69">
        <f t="shared" si="2"/>
        <v>0.81120000000000003</v>
      </c>
      <c r="L44" s="86" t="str">
        <f t="shared" si="3"/>
        <v>p_eff = 100 , e0_prom = 0.811</v>
      </c>
      <c r="M44" s="82">
        <v>0.59</v>
      </c>
      <c r="N44" s="51"/>
      <c r="P44" s="49"/>
      <c r="Q44" s="39"/>
      <c r="R44" s="37"/>
      <c r="S44" s="37"/>
      <c r="T44" s="37"/>
      <c r="U44" s="37"/>
      <c r="V44" s="4"/>
      <c r="W44" s="4"/>
      <c r="X44" s="37"/>
      <c r="Y44" s="4"/>
      <c r="AW44" s="36"/>
      <c r="AX44" s="37"/>
      <c r="AY44" s="37"/>
    </row>
    <row r="45" spans="2:51" x14ac:dyDescent="0.25">
      <c r="B45" s="85">
        <v>39</v>
      </c>
      <c r="C45" s="121" t="s">
        <v>750</v>
      </c>
      <c r="D45" s="78">
        <v>100</v>
      </c>
      <c r="E45" s="69">
        <v>0.22612082932664901</v>
      </c>
      <c r="F45" s="78">
        <f t="shared" si="1"/>
        <v>100</v>
      </c>
      <c r="G45" s="69">
        <f t="shared" si="4"/>
        <v>0.81120000000000003</v>
      </c>
      <c r="H45" s="79">
        <v>6.0193618496859296</v>
      </c>
      <c r="I45" s="78" t="s">
        <v>195</v>
      </c>
      <c r="J45" s="78">
        <v>8</v>
      </c>
      <c r="K45" s="69">
        <f t="shared" si="2"/>
        <v>0.81120000000000003</v>
      </c>
      <c r="L45" s="86" t="str">
        <f t="shared" si="3"/>
        <v>p_eff = 100 , e0_prom = 0.811</v>
      </c>
      <c r="M45" s="82">
        <v>0.59</v>
      </c>
      <c r="N45" s="51"/>
      <c r="P45" s="49"/>
      <c r="Q45" s="39"/>
      <c r="R45" s="37"/>
      <c r="S45" s="37"/>
      <c r="T45" s="37"/>
      <c r="U45" s="37"/>
      <c r="V45" s="4"/>
      <c r="W45" s="4"/>
      <c r="X45" s="37"/>
      <c r="Y45" s="4"/>
      <c r="AW45" s="36"/>
      <c r="AX45" s="37"/>
      <c r="AY45" s="37"/>
    </row>
    <row r="46" spans="2:51" x14ac:dyDescent="0.25">
      <c r="B46" s="85">
        <v>40</v>
      </c>
      <c r="C46" s="121" t="s">
        <v>750</v>
      </c>
      <c r="D46" s="78">
        <v>100</v>
      </c>
      <c r="E46" s="69">
        <v>0.217949330993254</v>
      </c>
      <c r="F46" s="78">
        <f t="shared" si="1"/>
        <v>100</v>
      </c>
      <c r="G46" s="69">
        <f t="shared" si="4"/>
        <v>0.81120000000000003</v>
      </c>
      <c r="H46" s="79">
        <v>7.9866058659858199</v>
      </c>
      <c r="I46" s="78" t="s">
        <v>195</v>
      </c>
      <c r="J46" s="78">
        <v>8</v>
      </c>
      <c r="K46" s="69">
        <f t="shared" si="2"/>
        <v>0.81120000000000003</v>
      </c>
      <c r="L46" s="86" t="str">
        <f t="shared" si="3"/>
        <v>p_eff = 100 , e0_prom = 0.811</v>
      </c>
      <c r="M46" s="82">
        <v>0.59</v>
      </c>
      <c r="N46" s="51"/>
      <c r="P46" s="49"/>
      <c r="Q46" s="39"/>
      <c r="R46" s="37"/>
      <c r="S46" s="37"/>
      <c r="T46" s="37"/>
      <c r="U46" s="37"/>
      <c r="V46" s="4"/>
      <c r="W46" s="4"/>
      <c r="X46" s="37"/>
      <c r="Y46" s="4"/>
      <c r="AW46" s="36"/>
      <c r="AX46" s="37"/>
      <c r="AY46" s="37"/>
    </row>
    <row r="47" spans="2:51" x14ac:dyDescent="0.25">
      <c r="B47" s="85">
        <v>41</v>
      </c>
      <c r="C47" s="121" t="s">
        <v>750</v>
      </c>
      <c r="D47" s="78">
        <v>100</v>
      </c>
      <c r="E47" s="69">
        <v>0.196709825002058</v>
      </c>
      <c r="F47" s="78">
        <f t="shared" si="1"/>
        <v>100</v>
      </c>
      <c r="G47" s="69">
        <f t="shared" si="4"/>
        <v>0.81120000000000003</v>
      </c>
      <c r="H47" s="79">
        <v>18.013937387498999</v>
      </c>
      <c r="I47" s="78" t="s">
        <v>195</v>
      </c>
      <c r="J47" s="78">
        <v>8</v>
      </c>
      <c r="K47" s="69">
        <f t="shared" si="2"/>
        <v>0.81120000000000003</v>
      </c>
      <c r="L47" s="86" t="str">
        <f t="shared" si="3"/>
        <v>p_eff = 100 , e0_prom = 0.811</v>
      </c>
      <c r="M47" s="82">
        <v>0.59</v>
      </c>
      <c r="N47" s="51"/>
      <c r="P47" s="49"/>
      <c r="Q47" s="39"/>
      <c r="R47" s="37"/>
      <c r="S47" s="37"/>
      <c r="T47" s="37"/>
      <c r="U47" s="37"/>
      <c r="V47" s="4"/>
      <c r="W47" s="4"/>
      <c r="X47" s="37"/>
      <c r="Y47" s="4"/>
      <c r="AW47" s="36"/>
      <c r="AX47" s="37"/>
      <c r="AY47" s="37"/>
    </row>
    <row r="48" spans="2:51" x14ac:dyDescent="0.25">
      <c r="B48" s="85">
        <v>42</v>
      </c>
      <c r="C48" s="121" t="s">
        <v>750</v>
      </c>
      <c r="D48" s="78">
        <v>100</v>
      </c>
      <c r="E48" s="69">
        <v>0.18367152373095399</v>
      </c>
      <c r="F48" s="78">
        <f t="shared" si="1"/>
        <v>100</v>
      </c>
      <c r="G48" s="69">
        <f t="shared" si="4"/>
        <v>0.81120000000000003</v>
      </c>
      <c r="H48" s="79">
        <v>44.036676879879899</v>
      </c>
      <c r="I48" s="78" t="s">
        <v>195</v>
      </c>
      <c r="J48" s="78">
        <v>8</v>
      </c>
      <c r="K48" s="69">
        <f t="shared" si="2"/>
        <v>0.81120000000000003</v>
      </c>
      <c r="L48" s="86" t="str">
        <f t="shared" si="3"/>
        <v>p_eff = 100 , e0_prom = 0.811</v>
      </c>
      <c r="M48" s="82">
        <v>0.59</v>
      </c>
      <c r="N48" s="51"/>
      <c r="P48" s="49"/>
      <c r="Q48" s="39"/>
      <c r="R48" s="37"/>
      <c r="S48" s="37"/>
      <c r="T48" s="37"/>
      <c r="U48" s="37"/>
      <c r="V48" s="4"/>
      <c r="W48" s="4"/>
      <c r="X48" s="37"/>
      <c r="Y48" s="4"/>
      <c r="AW48" s="36"/>
      <c r="AX48" s="37"/>
      <c r="AY48" s="37"/>
    </row>
    <row r="49" spans="1:51" x14ac:dyDescent="0.25">
      <c r="B49" s="85">
        <v>43</v>
      </c>
      <c r="C49" s="121" t="s">
        <v>750</v>
      </c>
      <c r="D49" s="78">
        <v>100</v>
      </c>
      <c r="E49" s="69">
        <v>0.16581294084470499</v>
      </c>
      <c r="F49" s="78">
        <f t="shared" si="1"/>
        <v>100</v>
      </c>
      <c r="G49" s="69">
        <f t="shared" si="4"/>
        <v>0.81120000000000003</v>
      </c>
      <c r="H49" s="79">
        <v>350.34047789169398</v>
      </c>
      <c r="I49" s="78" t="s">
        <v>195</v>
      </c>
      <c r="J49" s="78">
        <v>8</v>
      </c>
      <c r="K49" s="69">
        <f t="shared" si="2"/>
        <v>0.81120000000000003</v>
      </c>
      <c r="L49" s="86" t="str">
        <f t="shared" si="3"/>
        <v>p_eff = 100 , e0_prom = 0.811</v>
      </c>
      <c r="M49" s="82">
        <v>0.59</v>
      </c>
      <c r="N49" s="51"/>
      <c r="P49" s="5"/>
      <c r="Q49" s="5"/>
      <c r="R49" s="5"/>
      <c r="T49" s="7"/>
      <c r="U49" s="7"/>
      <c r="W49" s="37"/>
      <c r="AW49" s="36"/>
      <c r="AX49" s="37"/>
      <c r="AY49" s="37"/>
    </row>
    <row r="50" spans="1:51" x14ac:dyDescent="0.25">
      <c r="B50" s="85">
        <v>44</v>
      </c>
      <c r="C50" s="121" t="s">
        <v>750</v>
      </c>
      <c r="D50" s="78">
        <v>400</v>
      </c>
      <c r="E50" s="69">
        <v>0.18678621035134399</v>
      </c>
      <c r="F50" s="78">
        <f t="shared" si="1"/>
        <v>400</v>
      </c>
      <c r="G50" s="69">
        <f t="shared" si="4"/>
        <v>0.81120000000000003</v>
      </c>
      <c r="H50" s="79">
        <v>5.9876430351156404</v>
      </c>
      <c r="I50" s="78" t="s">
        <v>195</v>
      </c>
      <c r="J50" s="78">
        <v>9</v>
      </c>
      <c r="K50" s="69">
        <f t="shared" si="2"/>
        <v>0.81120000000000003</v>
      </c>
      <c r="L50" s="86" t="str">
        <f t="shared" si="3"/>
        <v>p_eff = 400 , e0_prom = 0.811</v>
      </c>
      <c r="M50" s="82">
        <v>0.59</v>
      </c>
      <c r="N50" s="51"/>
      <c r="P50" s="4"/>
      <c r="Q50" s="37"/>
      <c r="R50" s="4"/>
      <c r="T50" s="37"/>
      <c r="V50" s="37"/>
      <c r="X50" s="37"/>
      <c r="AG50" s="37"/>
      <c r="AW50" s="36"/>
      <c r="AX50" s="37"/>
      <c r="AY50" s="37"/>
    </row>
    <row r="51" spans="1:51" x14ac:dyDescent="0.25">
      <c r="B51" s="85">
        <v>45</v>
      </c>
      <c r="C51" s="121" t="s">
        <v>750</v>
      </c>
      <c r="D51" s="78">
        <v>400</v>
      </c>
      <c r="E51" s="69">
        <v>0.178000686609881</v>
      </c>
      <c r="F51" s="78">
        <f t="shared" si="1"/>
        <v>400</v>
      </c>
      <c r="G51" s="69">
        <f t="shared" si="4"/>
        <v>0.81120000000000003</v>
      </c>
      <c r="H51" s="79">
        <v>8.0002156279821008</v>
      </c>
      <c r="I51" s="78" t="s">
        <v>195</v>
      </c>
      <c r="J51" s="78">
        <v>9</v>
      </c>
      <c r="K51" s="69">
        <f t="shared" si="2"/>
        <v>0.81120000000000003</v>
      </c>
      <c r="L51" s="86" t="str">
        <f t="shared" si="3"/>
        <v>p_eff = 400 , e0_prom = 0.811</v>
      </c>
      <c r="M51" s="82">
        <v>0.59</v>
      </c>
      <c r="N51" s="51"/>
      <c r="P51" s="4"/>
      <c r="Q51" s="37"/>
      <c r="R51" s="4"/>
      <c r="T51" s="37"/>
      <c r="V51" s="37"/>
      <c r="W51" s="37"/>
      <c r="X51" s="37"/>
      <c r="AF51" s="37"/>
      <c r="AH51" s="37"/>
      <c r="AW51" s="36"/>
      <c r="AX51" s="37"/>
      <c r="AY51" s="37"/>
    </row>
    <row r="52" spans="1:51" x14ac:dyDescent="0.25">
      <c r="B52" s="85">
        <v>46</v>
      </c>
      <c r="C52" s="121" t="s">
        <v>750</v>
      </c>
      <c r="D52" s="78">
        <v>400</v>
      </c>
      <c r="E52" s="69">
        <v>0.15681050443055999</v>
      </c>
      <c r="F52" s="78">
        <f t="shared" si="1"/>
        <v>400</v>
      </c>
      <c r="G52" s="69">
        <f t="shared" si="4"/>
        <v>0.81120000000000003</v>
      </c>
      <c r="H52" s="79">
        <v>32.984353379078598</v>
      </c>
      <c r="I52" s="78" t="s">
        <v>195</v>
      </c>
      <c r="J52" s="78">
        <v>9</v>
      </c>
      <c r="K52" s="69">
        <f t="shared" si="2"/>
        <v>0.81120000000000003</v>
      </c>
      <c r="L52" s="86" t="str">
        <f t="shared" si="3"/>
        <v>p_eff = 400 , e0_prom = 0.811</v>
      </c>
      <c r="M52" s="82">
        <v>0.59</v>
      </c>
      <c r="N52" s="51"/>
      <c r="P52" s="4"/>
      <c r="Q52" s="37"/>
      <c r="R52" s="4"/>
      <c r="T52" s="37"/>
      <c r="V52" s="37"/>
      <c r="W52" s="37"/>
      <c r="AF52" s="37"/>
      <c r="AG52" s="37"/>
    </row>
    <row r="53" spans="1:51" x14ac:dyDescent="0.25">
      <c r="B53" s="85">
        <v>47</v>
      </c>
      <c r="C53" s="121" t="s">
        <v>750</v>
      </c>
      <c r="D53" s="78">
        <v>400</v>
      </c>
      <c r="E53" s="69">
        <v>0.14643260626251201</v>
      </c>
      <c r="F53" s="78">
        <f t="shared" si="1"/>
        <v>400</v>
      </c>
      <c r="G53" s="69">
        <f t="shared" si="4"/>
        <v>0.81120000000000003</v>
      </c>
      <c r="H53" s="79">
        <v>77.872125612023098</v>
      </c>
      <c r="I53" s="78" t="s">
        <v>195</v>
      </c>
      <c r="J53" s="78">
        <v>9</v>
      </c>
      <c r="K53" s="69">
        <f t="shared" si="2"/>
        <v>0.81120000000000003</v>
      </c>
      <c r="L53" s="86" t="str">
        <f t="shared" si="3"/>
        <v>p_eff = 400 , e0_prom = 0.811</v>
      </c>
      <c r="M53" s="82">
        <v>0.59</v>
      </c>
      <c r="N53" s="51"/>
      <c r="P53" s="4"/>
      <c r="Q53" s="37"/>
      <c r="R53" s="4"/>
      <c r="T53" s="37"/>
      <c r="V53" s="37"/>
      <c r="W53" s="37"/>
      <c r="AF53" s="37"/>
      <c r="AG53" s="37"/>
    </row>
    <row r="54" spans="1:51" x14ac:dyDescent="0.25">
      <c r="B54" s="85">
        <v>48</v>
      </c>
      <c r="C54" s="121" t="s">
        <v>750</v>
      </c>
      <c r="D54" s="78">
        <v>800</v>
      </c>
      <c r="E54" s="69">
        <v>0.16634149032878401</v>
      </c>
      <c r="F54" s="78">
        <f t="shared" si="1"/>
        <v>800</v>
      </c>
      <c r="G54" s="69">
        <f t="shared" si="4"/>
        <v>0.81120000000000003</v>
      </c>
      <c r="H54" s="79">
        <v>9.9872546479699604</v>
      </c>
      <c r="I54" s="78" t="s">
        <v>195</v>
      </c>
      <c r="J54" s="78">
        <v>10</v>
      </c>
      <c r="K54" s="69">
        <f t="shared" si="2"/>
        <v>0.81120000000000003</v>
      </c>
      <c r="L54" s="86" t="str">
        <f t="shared" si="3"/>
        <v>p_eff = 800 , e0_prom = 0.811</v>
      </c>
      <c r="M54" s="82">
        <v>0.59</v>
      </c>
      <c r="N54" s="51"/>
      <c r="P54" s="4"/>
      <c r="Q54" s="37"/>
      <c r="R54" s="4"/>
      <c r="T54" s="37"/>
      <c r="U54" s="37"/>
      <c r="V54" s="37"/>
      <c r="W54" s="37"/>
      <c r="X54" s="37"/>
      <c r="AF54" s="37"/>
      <c r="AG54" s="37"/>
    </row>
    <row r="55" spans="1:51" x14ac:dyDescent="0.25">
      <c r="B55" s="85">
        <v>49</v>
      </c>
      <c r="C55" s="121" t="s">
        <v>750</v>
      </c>
      <c r="D55" s="78">
        <v>800</v>
      </c>
      <c r="E55" s="69">
        <v>0.145327584727133</v>
      </c>
      <c r="F55" s="78">
        <f t="shared" si="1"/>
        <v>800</v>
      </c>
      <c r="G55" s="69">
        <f t="shared" si="4"/>
        <v>0.81120000000000003</v>
      </c>
      <c r="H55" s="79">
        <v>29.027904559624901</v>
      </c>
      <c r="I55" s="78" t="s">
        <v>195</v>
      </c>
      <c r="J55" s="78">
        <v>10</v>
      </c>
      <c r="K55" s="69">
        <f t="shared" si="2"/>
        <v>0.81120000000000003</v>
      </c>
      <c r="L55" s="86" t="str">
        <f t="shared" si="3"/>
        <v>p_eff = 800 , e0_prom = 0.811</v>
      </c>
      <c r="M55" s="82">
        <v>0.59</v>
      </c>
      <c r="N55" s="51"/>
      <c r="P55" s="4"/>
      <c r="Q55" s="37"/>
      <c r="R55" s="4"/>
      <c r="T55" s="37"/>
      <c r="U55" s="37"/>
      <c r="AF55" s="37"/>
      <c r="AG55" s="37"/>
    </row>
    <row r="56" spans="1:51" x14ac:dyDescent="0.25">
      <c r="B56" s="85">
        <v>50</v>
      </c>
      <c r="C56" s="121" t="s">
        <v>750</v>
      </c>
      <c r="D56" s="78">
        <v>800</v>
      </c>
      <c r="E56" s="69">
        <v>0.14125837024737201</v>
      </c>
      <c r="F56" s="78">
        <f t="shared" si="1"/>
        <v>800</v>
      </c>
      <c r="G56" s="69">
        <f t="shared" si="4"/>
        <v>0.81120000000000003</v>
      </c>
      <c r="H56" s="79">
        <v>40.9296174322685</v>
      </c>
      <c r="I56" s="78" t="s">
        <v>195</v>
      </c>
      <c r="J56" s="78">
        <v>10</v>
      </c>
      <c r="K56" s="69">
        <f t="shared" si="2"/>
        <v>0.81120000000000003</v>
      </c>
      <c r="L56" s="86" t="str">
        <f t="shared" si="3"/>
        <v>p_eff = 800 , e0_prom = 0.811</v>
      </c>
      <c r="M56" s="82">
        <v>0.59</v>
      </c>
      <c r="N56" s="51"/>
      <c r="P56" s="4"/>
      <c r="Q56" s="37"/>
      <c r="R56" s="4"/>
      <c r="T56" s="37"/>
      <c r="U56" s="37"/>
    </row>
    <row r="57" spans="1:51" x14ac:dyDescent="0.25">
      <c r="B57" s="85">
        <v>51</v>
      </c>
      <c r="C57" s="121" t="s">
        <v>750</v>
      </c>
      <c r="D57" s="78">
        <v>800</v>
      </c>
      <c r="E57" s="69">
        <v>0.13433902413818999</v>
      </c>
      <c r="F57" s="78">
        <f t="shared" si="1"/>
        <v>800</v>
      </c>
      <c r="G57" s="69">
        <f t="shared" si="4"/>
        <v>0.81120000000000003</v>
      </c>
      <c r="H57" s="79">
        <v>71.909229055988206</v>
      </c>
      <c r="I57" s="78" t="s">
        <v>195</v>
      </c>
      <c r="J57" s="78">
        <v>10</v>
      </c>
      <c r="K57" s="69">
        <f t="shared" si="2"/>
        <v>0.81120000000000003</v>
      </c>
      <c r="L57" s="86" t="str">
        <f t="shared" si="3"/>
        <v>p_eff = 800 , e0_prom = 0.811</v>
      </c>
      <c r="M57" s="82">
        <v>0.59</v>
      </c>
      <c r="N57" s="51"/>
      <c r="P57" s="4"/>
      <c r="Q57" s="37"/>
      <c r="R57" s="4"/>
      <c r="T57" s="37"/>
      <c r="U57" s="37"/>
    </row>
    <row r="58" spans="1:51" x14ac:dyDescent="0.25">
      <c r="B58" s="85">
        <v>52</v>
      </c>
      <c r="C58" s="121" t="s">
        <v>750</v>
      </c>
      <c r="D58" s="78">
        <v>1200</v>
      </c>
      <c r="E58" s="69">
        <v>0.16203098151933401</v>
      </c>
      <c r="F58" s="78">
        <f t="shared" si="1"/>
        <v>1200</v>
      </c>
      <c r="G58" s="69">
        <f t="shared" si="4"/>
        <v>0.81120000000000003</v>
      </c>
      <c r="H58" s="79">
        <v>9.0197413172574805</v>
      </c>
      <c r="I58" s="78" t="s">
        <v>195</v>
      </c>
      <c r="J58" s="78">
        <v>11</v>
      </c>
      <c r="K58" s="69">
        <f t="shared" si="2"/>
        <v>0.81120000000000003</v>
      </c>
      <c r="L58" s="86" t="str">
        <f t="shared" si="3"/>
        <v>p_eff = 1200 , e0_prom = 0.811</v>
      </c>
      <c r="M58" s="82">
        <v>0.59</v>
      </c>
      <c r="N58" s="51"/>
      <c r="P58" s="4"/>
      <c r="Q58" s="37"/>
      <c r="R58" s="4"/>
      <c r="T58" s="37"/>
      <c r="U58" s="37"/>
    </row>
    <row r="59" spans="1:51" x14ac:dyDescent="0.25">
      <c r="B59" s="85">
        <v>53</v>
      </c>
      <c r="C59" s="121" t="s">
        <v>750</v>
      </c>
      <c r="D59" s="78">
        <v>1200</v>
      </c>
      <c r="E59" s="69">
        <v>0.14385880007917001</v>
      </c>
      <c r="F59" s="78">
        <f t="shared" si="1"/>
        <v>1200</v>
      </c>
      <c r="G59" s="69">
        <f t="shared" si="4"/>
        <v>0.81120000000000003</v>
      </c>
      <c r="H59" s="79">
        <v>18.983943980702701</v>
      </c>
      <c r="I59" s="78" t="s">
        <v>195</v>
      </c>
      <c r="J59" s="78">
        <v>11</v>
      </c>
      <c r="K59" s="69">
        <f t="shared" si="2"/>
        <v>0.81120000000000003</v>
      </c>
      <c r="L59" s="86" t="str">
        <f t="shared" si="3"/>
        <v>p_eff = 1200 , e0_prom = 0.811</v>
      </c>
      <c r="M59" s="82">
        <v>0.59</v>
      </c>
      <c r="N59" s="51"/>
      <c r="P59" s="4"/>
      <c r="Q59" s="37"/>
      <c r="R59" s="4"/>
      <c r="T59" s="37"/>
      <c r="U59" s="37"/>
    </row>
    <row r="60" spans="1:51" x14ac:dyDescent="0.25">
      <c r="B60" s="85">
        <v>54</v>
      </c>
      <c r="C60" s="121" t="s">
        <v>750</v>
      </c>
      <c r="D60" s="78">
        <v>1200</v>
      </c>
      <c r="E60" s="69">
        <v>0.14059333953384001</v>
      </c>
      <c r="F60" s="78">
        <f t="shared" si="1"/>
        <v>1200</v>
      </c>
      <c r="G60" s="69">
        <f t="shared" si="4"/>
        <v>0.81120000000000003</v>
      </c>
      <c r="H60" s="79">
        <v>22.089268734018301</v>
      </c>
      <c r="I60" s="78" t="s">
        <v>195</v>
      </c>
      <c r="J60" s="78">
        <v>11</v>
      </c>
      <c r="K60" s="69">
        <f t="shared" si="2"/>
        <v>0.81120000000000003</v>
      </c>
      <c r="L60" s="86" t="str">
        <f t="shared" si="3"/>
        <v>p_eff = 1200 , e0_prom = 0.811</v>
      </c>
      <c r="M60" s="82">
        <v>0.59</v>
      </c>
      <c r="N60" s="51"/>
      <c r="P60" s="4"/>
      <c r="Q60" s="37"/>
      <c r="R60" s="4"/>
      <c r="T60" s="37"/>
      <c r="U60" s="37"/>
    </row>
    <row r="61" spans="1:51" ht="15.75" thickBot="1" x14ac:dyDescent="0.3">
      <c r="B61" s="87">
        <v>55</v>
      </c>
      <c r="C61" s="121" t="s">
        <v>750</v>
      </c>
      <c r="D61" s="88">
        <v>1200</v>
      </c>
      <c r="E61" s="89">
        <v>0.117792286498482</v>
      </c>
      <c r="F61" s="88">
        <f t="shared" si="1"/>
        <v>1200</v>
      </c>
      <c r="G61" s="89">
        <f t="shared" si="4"/>
        <v>0.81120000000000003</v>
      </c>
      <c r="H61" s="90">
        <v>128.34558296386501</v>
      </c>
      <c r="I61" s="88" t="s">
        <v>195</v>
      </c>
      <c r="J61" s="88">
        <v>11</v>
      </c>
      <c r="K61" s="89">
        <f t="shared" si="2"/>
        <v>0.81120000000000003</v>
      </c>
      <c r="L61" s="91" t="str">
        <f t="shared" si="3"/>
        <v>p_eff = 1200 , e0_prom = 0.811</v>
      </c>
      <c r="M61" s="82">
        <v>0.59</v>
      </c>
      <c r="N61" s="51"/>
      <c r="P61" s="4"/>
      <c r="Q61" s="37"/>
      <c r="R61" s="4"/>
      <c r="T61" s="37"/>
      <c r="U61" s="37"/>
    </row>
    <row r="62" spans="1:51" ht="15.75" thickBot="1" x14ac:dyDescent="0.3">
      <c r="M62" s="37"/>
      <c r="N62" s="37"/>
      <c r="O62" s="4"/>
      <c r="P62" s="4"/>
      <c r="Q62" s="37"/>
      <c r="R62" s="4"/>
      <c r="T62" s="37"/>
      <c r="U62" s="37"/>
    </row>
    <row r="63" spans="1:51" ht="15.75" thickBot="1" x14ac:dyDescent="0.3">
      <c r="A63" s="20" t="s">
        <v>229</v>
      </c>
      <c r="B63" s="21" t="s">
        <v>185</v>
      </c>
      <c r="C63" s="22" t="s">
        <v>25</v>
      </c>
      <c r="M63" s="37"/>
      <c r="N63" s="37"/>
      <c r="O63" s="4"/>
      <c r="P63" s="4"/>
      <c r="Q63" s="37"/>
      <c r="R63" s="4"/>
      <c r="T63" s="37"/>
      <c r="U63" s="37"/>
    </row>
    <row r="64" spans="1:51" x14ac:dyDescent="0.25">
      <c r="B64" s="18">
        <f>Z105</f>
        <v>184.6</v>
      </c>
      <c r="C64" s="19">
        <f>AB105</f>
        <v>0.89700000000000002</v>
      </c>
      <c r="M64" s="37"/>
      <c r="N64" s="37"/>
      <c r="O64" s="4"/>
      <c r="P64" s="4"/>
      <c r="Q64" s="37"/>
      <c r="R64" s="4"/>
      <c r="T64" s="37"/>
      <c r="U64" s="37"/>
    </row>
    <row r="65" spans="2:21" x14ac:dyDescent="0.25">
      <c r="B65" s="18">
        <f>Z107</f>
        <v>186</v>
      </c>
      <c r="C65" s="19">
        <f>AB107</f>
        <v>0.90600000000000003</v>
      </c>
      <c r="M65" s="37"/>
      <c r="N65" s="37"/>
      <c r="O65" s="4"/>
      <c r="P65" s="4"/>
      <c r="Q65" s="37"/>
      <c r="R65" s="4"/>
      <c r="T65" s="37"/>
      <c r="U65" s="37"/>
    </row>
    <row r="66" spans="2:21" x14ac:dyDescent="0.25">
      <c r="B66" s="18">
        <f>Z108</f>
        <v>613.6</v>
      </c>
      <c r="C66" s="19">
        <f>AB108</f>
        <v>0.83199999999999996</v>
      </c>
      <c r="M66" s="37"/>
      <c r="N66" s="37"/>
      <c r="O66" s="4"/>
      <c r="P66" s="4"/>
      <c r="Q66" s="37"/>
      <c r="R66" s="4"/>
      <c r="T66" s="37"/>
      <c r="U66" s="37"/>
    </row>
    <row r="67" spans="2:21" x14ac:dyDescent="0.25">
      <c r="B67" s="18">
        <f>Z109</f>
        <v>193.7</v>
      </c>
      <c r="C67" s="19">
        <f>AB109</f>
        <v>0.90900000000000003</v>
      </c>
      <c r="D67" s="39"/>
      <c r="E67" s="37"/>
      <c r="F67" s="37"/>
      <c r="G67" s="39"/>
      <c r="I67" s="37"/>
      <c r="J67" s="39"/>
      <c r="K67" s="49"/>
      <c r="L67" s="39"/>
      <c r="M67" s="37"/>
      <c r="N67" s="37"/>
      <c r="O67" s="4"/>
      <c r="P67" s="4"/>
      <c r="Q67" s="37"/>
      <c r="R67" s="4"/>
      <c r="T67" s="37"/>
      <c r="U67" s="37"/>
    </row>
    <row r="68" spans="2:21" x14ac:dyDescent="0.25">
      <c r="B68" s="18">
        <f>Z114</f>
        <v>545.5</v>
      </c>
      <c r="C68" s="19">
        <f>AB114</f>
        <v>0.84299999999999997</v>
      </c>
      <c r="D68" s="39"/>
      <c r="E68" s="37"/>
      <c r="F68" s="37"/>
      <c r="G68" s="39"/>
      <c r="I68" s="37"/>
      <c r="J68" s="39"/>
      <c r="K68" s="49"/>
      <c r="L68" s="39"/>
      <c r="M68" s="37"/>
      <c r="N68" s="37"/>
      <c r="O68" s="4"/>
      <c r="P68" s="4"/>
      <c r="Q68" s="37"/>
      <c r="R68" s="4"/>
      <c r="T68" s="37"/>
      <c r="U68" s="37"/>
    </row>
    <row r="69" spans="2:21" x14ac:dyDescent="0.25">
      <c r="B69" s="18">
        <f>Z115</f>
        <v>189.7</v>
      </c>
      <c r="C69" s="19">
        <f>AB115</f>
        <v>0.90200000000000002</v>
      </c>
      <c r="D69" s="39"/>
      <c r="E69" s="37"/>
      <c r="F69" s="37"/>
      <c r="G69" s="39"/>
      <c r="I69" s="37"/>
      <c r="J69" s="39"/>
      <c r="K69" s="49"/>
      <c r="L69" s="39"/>
      <c r="M69" s="37"/>
      <c r="N69" s="37"/>
      <c r="O69" s="4"/>
      <c r="P69" s="4"/>
      <c r="Q69" s="37"/>
      <c r="R69" s="4"/>
      <c r="T69" s="37"/>
      <c r="U69" s="37"/>
    </row>
    <row r="70" spans="2:21" ht="15.75" thickBot="1" x14ac:dyDescent="0.3">
      <c r="B70" s="92">
        <f>Z116</f>
        <v>356</v>
      </c>
      <c r="C70" s="93">
        <f>AB116</f>
        <v>0.87</v>
      </c>
      <c r="D70" s="39"/>
      <c r="E70" s="37"/>
      <c r="F70" s="37"/>
      <c r="G70" s="39"/>
      <c r="I70" s="37"/>
      <c r="J70" s="39"/>
      <c r="K70" s="49"/>
      <c r="L70" s="39"/>
      <c r="M70" s="37"/>
      <c r="N70" s="37"/>
      <c r="O70" s="4"/>
      <c r="P70" s="4"/>
      <c r="Q70" s="37"/>
      <c r="R70" s="4"/>
      <c r="T70" s="37"/>
      <c r="U70" s="37"/>
    </row>
    <row r="71" spans="2:21" x14ac:dyDescent="0.25">
      <c r="I71" s="37"/>
      <c r="J71" s="39"/>
      <c r="K71" s="49"/>
      <c r="L71" s="39"/>
      <c r="M71" s="37"/>
      <c r="N71" s="37"/>
      <c r="O71" s="4"/>
      <c r="P71" s="4"/>
      <c r="Q71" s="37"/>
      <c r="R71" s="4"/>
      <c r="T71" s="37"/>
      <c r="U71" s="37"/>
    </row>
    <row r="72" spans="2:21" x14ac:dyDescent="0.25">
      <c r="I72" s="37"/>
      <c r="J72" s="39"/>
      <c r="K72" s="49"/>
      <c r="L72" s="39"/>
      <c r="M72" s="37"/>
      <c r="N72" s="37"/>
      <c r="O72" s="4"/>
      <c r="P72" s="4"/>
      <c r="Q72" s="37"/>
      <c r="R72" s="4"/>
      <c r="T72" s="37"/>
      <c r="U72" s="37"/>
    </row>
    <row r="73" spans="2:21" x14ac:dyDescent="0.25">
      <c r="I73" s="37"/>
      <c r="J73" s="39"/>
      <c r="K73" s="49"/>
      <c r="L73" s="39"/>
      <c r="M73" s="37"/>
      <c r="N73" s="37"/>
      <c r="O73" s="4"/>
      <c r="P73" s="4"/>
      <c r="Q73" s="37"/>
      <c r="R73" s="4"/>
      <c r="T73" s="37"/>
      <c r="U73" s="37"/>
    </row>
    <row r="74" spans="2:21" x14ac:dyDescent="0.25">
      <c r="I74" s="37"/>
      <c r="J74" s="39"/>
      <c r="K74" s="49"/>
      <c r="L74" s="39"/>
      <c r="M74" s="37"/>
      <c r="N74" s="37"/>
      <c r="O74" s="4"/>
      <c r="P74" s="4"/>
      <c r="Q74" s="37"/>
      <c r="R74" s="4"/>
      <c r="T74" s="37"/>
      <c r="U74" s="37"/>
    </row>
    <row r="75" spans="2:21" x14ac:dyDescent="0.25">
      <c r="D75" s="39"/>
      <c r="E75" s="37"/>
      <c r="F75" s="37"/>
      <c r="G75" s="39"/>
      <c r="H75" s="37"/>
      <c r="I75" s="37"/>
      <c r="J75" s="39"/>
      <c r="K75" s="49"/>
      <c r="L75" s="39"/>
      <c r="M75" s="37"/>
      <c r="N75" s="37"/>
      <c r="O75" s="4"/>
      <c r="P75" s="4"/>
      <c r="Q75" s="37"/>
      <c r="R75" s="4"/>
      <c r="T75" s="37"/>
      <c r="U75" s="37"/>
    </row>
    <row r="95" spans="19:36" x14ac:dyDescent="0.25">
      <c r="S95" s="6"/>
      <c r="T95" s="6"/>
      <c r="Z95" s="7"/>
      <c r="AC95" s="6"/>
      <c r="AD95" s="7"/>
      <c r="AE95" s="7"/>
    </row>
    <row r="96" spans="19:36" x14ac:dyDescent="0.25">
      <c r="S96" s="4"/>
      <c r="T96" s="65"/>
      <c r="Z96" s="65"/>
      <c r="AC96" s="51"/>
      <c r="AD96" s="51"/>
      <c r="AE96" s="51"/>
      <c r="AF96" s="51"/>
      <c r="AG96" s="65"/>
      <c r="AH96" s="51"/>
      <c r="AI96" s="51"/>
      <c r="AJ96" s="4"/>
    </row>
    <row r="97" spans="5:36" x14ac:dyDescent="0.25">
      <c r="S97" s="4"/>
      <c r="T97" s="65"/>
      <c r="Z97" s="65"/>
      <c r="AC97" s="51"/>
      <c r="AD97" s="51"/>
      <c r="AE97" s="51"/>
      <c r="AF97" s="51"/>
      <c r="AG97" s="65"/>
      <c r="AH97" s="51"/>
      <c r="AI97" s="51"/>
      <c r="AJ97" s="4"/>
    </row>
    <row r="98" spans="5:36" x14ac:dyDescent="0.25">
      <c r="S98" s="4"/>
      <c r="T98" s="65"/>
      <c r="Z98" s="65"/>
      <c r="AC98" s="51"/>
      <c r="AD98" s="51"/>
      <c r="AE98" s="51"/>
      <c r="AF98" s="51"/>
      <c r="AG98" s="65"/>
      <c r="AH98" s="51"/>
      <c r="AI98" s="51"/>
      <c r="AJ98" s="4"/>
    </row>
    <row r="99" spans="5:36" x14ac:dyDescent="0.25">
      <c r="S99" s="4"/>
      <c r="T99" s="65"/>
      <c r="Z99" s="65"/>
      <c r="AC99" s="51"/>
      <c r="AD99" s="51"/>
      <c r="AE99" s="51"/>
      <c r="AF99" s="51"/>
      <c r="AG99" s="65"/>
      <c r="AH99" s="51"/>
      <c r="AI99" s="51"/>
      <c r="AJ99" s="4"/>
    </row>
    <row r="100" spans="5:36" x14ac:dyDescent="0.25">
      <c r="S100" s="4"/>
      <c r="T100" s="65"/>
      <c r="Z100" s="65"/>
      <c r="AC100" s="51"/>
      <c r="AD100" s="51"/>
      <c r="AE100" s="51"/>
      <c r="AF100" s="51"/>
      <c r="AG100" s="65"/>
      <c r="AH100" s="51"/>
      <c r="AI100" s="51"/>
      <c r="AJ100" s="4"/>
    </row>
    <row r="101" spans="5:36" x14ac:dyDescent="0.25">
      <c r="S101" s="4"/>
      <c r="T101" s="65"/>
      <c r="Z101" s="65"/>
      <c r="AC101" s="51"/>
      <c r="AD101" s="51"/>
      <c r="AE101" s="51"/>
      <c r="AF101" s="51"/>
      <c r="AG101" s="65"/>
      <c r="AH101" s="51"/>
      <c r="AI101" s="51"/>
      <c r="AJ101" s="4"/>
    </row>
    <row r="102" spans="5:36" x14ac:dyDescent="0.25">
      <c r="S102" s="4"/>
      <c r="T102" s="65"/>
      <c r="U102" s="50"/>
      <c r="V102" s="50"/>
      <c r="Z102" s="65"/>
      <c r="AC102" s="51"/>
      <c r="AD102" s="51"/>
      <c r="AE102" s="51"/>
      <c r="AF102" s="51"/>
      <c r="AG102" s="65"/>
      <c r="AH102" s="51"/>
      <c r="AI102" s="51"/>
      <c r="AJ102" s="4"/>
    </row>
    <row r="103" spans="5:36" x14ac:dyDescent="0.25">
      <c r="S103" s="4"/>
      <c r="T103" s="65"/>
      <c r="U103" s="50"/>
      <c r="Z103" s="65"/>
      <c r="AC103" s="51"/>
      <c r="AD103" s="51"/>
      <c r="AE103" s="51"/>
      <c r="AF103" s="51"/>
      <c r="AG103" s="65"/>
      <c r="AH103" s="51"/>
      <c r="AI103" s="51"/>
      <c r="AJ103" s="4"/>
    </row>
    <row r="104" spans="5:36" x14ac:dyDescent="0.25">
      <c r="E104" s="4"/>
      <c r="G104" s="4"/>
      <c r="H104" s="50"/>
      <c r="I104" s="50"/>
      <c r="J104" s="50"/>
      <c r="K104" s="50"/>
      <c r="L104" s="50"/>
      <c r="M104" s="50"/>
      <c r="N104" s="50"/>
      <c r="O104" s="50"/>
      <c r="P104" s="50"/>
      <c r="Q104" s="50"/>
      <c r="R104" s="50"/>
      <c r="S104" s="4"/>
      <c r="T104" t="s">
        <v>199</v>
      </c>
      <c r="U104" t="s">
        <v>200</v>
      </c>
      <c r="V104" t="s">
        <v>201</v>
      </c>
      <c r="W104" t="s">
        <v>208</v>
      </c>
      <c r="X104" t="s">
        <v>209</v>
      </c>
      <c r="Y104" t="s">
        <v>210</v>
      </c>
      <c r="Z104" t="s">
        <v>202</v>
      </c>
      <c r="AA104" t="s">
        <v>203</v>
      </c>
      <c r="AB104" t="s">
        <v>204</v>
      </c>
      <c r="AC104" t="s">
        <v>205</v>
      </c>
      <c r="AD104" s="51"/>
      <c r="AE104" s="51"/>
      <c r="AF104" s="51"/>
      <c r="AG104" s="65"/>
      <c r="AH104" s="51"/>
      <c r="AI104" s="51"/>
      <c r="AJ104" s="4"/>
    </row>
    <row r="105" spans="5:36" x14ac:dyDescent="0.25">
      <c r="E105" s="4"/>
      <c r="G105" s="4"/>
      <c r="H105" s="50"/>
      <c r="I105" s="50"/>
      <c r="J105" s="50"/>
      <c r="K105" s="50"/>
      <c r="L105" s="50"/>
      <c r="M105" s="50"/>
      <c r="N105" s="50"/>
      <c r="O105" s="50"/>
      <c r="P105" s="50"/>
      <c r="Q105" s="50"/>
      <c r="R105" s="50"/>
      <c r="S105" s="4"/>
      <c r="T105" t="s">
        <v>211</v>
      </c>
      <c r="U105">
        <v>200.2</v>
      </c>
      <c r="V105">
        <v>0.89700000000000002</v>
      </c>
      <c r="W105">
        <v>-5.0000000000000001E-3</v>
      </c>
      <c r="X105" t="s">
        <v>212</v>
      </c>
      <c r="Y105">
        <v>10.199999999999999</v>
      </c>
      <c r="Z105" s="2">
        <v>184.6</v>
      </c>
      <c r="AA105">
        <v>273.5</v>
      </c>
      <c r="AB105">
        <v>0.89700000000000002</v>
      </c>
      <c r="AD105" s="51"/>
      <c r="AE105" s="51"/>
      <c r="AF105" s="51"/>
      <c r="AG105" s="65"/>
      <c r="AH105" s="51"/>
      <c r="AI105" s="51"/>
      <c r="AJ105" s="4"/>
    </row>
    <row r="106" spans="5:36" x14ac:dyDescent="0.25">
      <c r="E106" s="4"/>
      <c r="G106" s="4"/>
      <c r="H106" s="50"/>
      <c r="I106" s="50"/>
      <c r="J106" s="50"/>
      <c r="K106" s="50"/>
      <c r="L106" s="50"/>
      <c r="M106" s="50"/>
      <c r="N106" s="50"/>
      <c r="O106" s="50"/>
      <c r="P106" s="50"/>
      <c r="Q106" s="50"/>
      <c r="R106" s="50"/>
      <c r="S106" s="4"/>
      <c r="T106" t="s">
        <v>213</v>
      </c>
      <c r="U106">
        <v>196.4</v>
      </c>
      <c r="V106">
        <v>0.82</v>
      </c>
      <c r="W106">
        <v>-8.3000000000000004E-2</v>
      </c>
      <c r="X106" t="s">
        <v>212</v>
      </c>
      <c r="Y106">
        <v>5.0999999999999996</v>
      </c>
      <c r="Z106">
        <v>334.6</v>
      </c>
      <c r="AA106">
        <v>504.7</v>
      </c>
      <c r="AB106">
        <v>0.82</v>
      </c>
      <c r="AD106" s="51"/>
      <c r="AE106" s="51"/>
      <c r="AF106" s="51"/>
      <c r="AG106" s="65"/>
      <c r="AH106" s="51"/>
      <c r="AI106" s="51"/>
      <c r="AJ106" s="4"/>
    </row>
    <row r="107" spans="5:36" x14ac:dyDescent="0.25">
      <c r="E107" s="4"/>
      <c r="G107" s="4"/>
      <c r="H107" s="50"/>
      <c r="I107" s="50"/>
      <c r="J107" s="50"/>
      <c r="K107" s="50"/>
      <c r="L107" s="50"/>
      <c r="M107" s="50"/>
      <c r="N107" s="50"/>
      <c r="O107" s="50"/>
      <c r="P107" s="50"/>
      <c r="Q107" s="50"/>
      <c r="R107" s="50"/>
      <c r="S107" s="4"/>
      <c r="T107" t="s">
        <v>214</v>
      </c>
      <c r="U107">
        <v>388.4</v>
      </c>
      <c r="V107">
        <v>0.90600000000000003</v>
      </c>
      <c r="W107">
        <v>4.3999999999999997E-2</v>
      </c>
      <c r="X107" t="s">
        <v>212</v>
      </c>
      <c r="Y107">
        <v>24.3</v>
      </c>
      <c r="Z107" s="2">
        <v>186</v>
      </c>
      <c r="AA107">
        <v>266.39999999999998</v>
      </c>
      <c r="AB107">
        <v>0.90600000000000003</v>
      </c>
      <c r="AD107" s="51"/>
      <c r="AE107" s="51"/>
      <c r="AF107" s="51"/>
      <c r="AG107" s="65"/>
      <c r="AH107" s="51"/>
      <c r="AI107" s="51"/>
      <c r="AJ107" s="4"/>
    </row>
    <row r="108" spans="5:36" x14ac:dyDescent="0.25">
      <c r="E108" s="4"/>
      <c r="G108" s="4"/>
      <c r="H108" s="50"/>
      <c r="I108" s="50"/>
      <c r="J108" s="50"/>
      <c r="K108" s="50"/>
      <c r="L108" s="50"/>
      <c r="M108" s="50"/>
      <c r="N108" s="50"/>
      <c r="O108" s="50"/>
      <c r="P108" s="50"/>
      <c r="Q108" s="50"/>
      <c r="R108" s="50"/>
      <c r="S108" s="4"/>
      <c r="T108" t="s">
        <v>215</v>
      </c>
      <c r="U108">
        <v>393.3</v>
      </c>
      <c r="V108">
        <v>0.83199999999999996</v>
      </c>
      <c r="W108">
        <v>-0.03</v>
      </c>
      <c r="X108" t="s">
        <v>212</v>
      </c>
      <c r="Y108">
        <v>19.600000000000001</v>
      </c>
      <c r="Z108" s="2">
        <v>613.6</v>
      </c>
      <c r="AA108">
        <v>896.5</v>
      </c>
      <c r="AB108">
        <v>0.83199999999999996</v>
      </c>
      <c r="AD108" s="51"/>
      <c r="AE108" s="51"/>
      <c r="AF108" s="51"/>
      <c r="AG108" s="65"/>
      <c r="AH108" s="51"/>
      <c r="AI108" s="51"/>
      <c r="AJ108" s="4"/>
    </row>
    <row r="109" spans="5:36" x14ac:dyDescent="0.25">
      <c r="E109" s="4"/>
      <c r="G109" s="4"/>
      <c r="H109" s="50"/>
      <c r="I109" s="50"/>
      <c r="J109" s="50"/>
      <c r="K109" s="50"/>
      <c r="L109" s="50"/>
      <c r="M109" s="50"/>
      <c r="N109" s="50"/>
      <c r="O109" s="50"/>
      <c r="P109" s="50"/>
      <c r="Q109" s="50"/>
      <c r="R109" s="50"/>
      <c r="S109" s="4"/>
      <c r="T109" t="s">
        <v>216</v>
      </c>
      <c r="U109">
        <v>102.1</v>
      </c>
      <c r="V109">
        <v>0.94599999999999995</v>
      </c>
      <c r="W109">
        <v>5.0000000000000001E-3</v>
      </c>
      <c r="X109" t="s">
        <v>207</v>
      </c>
      <c r="Y109">
        <v>34.799999999999997</v>
      </c>
      <c r="Z109" s="2">
        <v>193.7</v>
      </c>
      <c r="AA109">
        <v>274.2</v>
      </c>
      <c r="AB109">
        <v>0.90900000000000003</v>
      </c>
      <c r="AC109" t="s">
        <v>217</v>
      </c>
      <c r="AD109" s="51"/>
      <c r="AE109" s="51"/>
      <c r="AF109" s="51"/>
      <c r="AG109" s="65"/>
      <c r="AH109" s="51"/>
      <c r="AI109" s="51"/>
      <c r="AJ109" s="4"/>
    </row>
    <row r="110" spans="5:36" x14ac:dyDescent="0.25">
      <c r="E110" s="4"/>
      <c r="G110" s="4"/>
      <c r="H110" s="50"/>
      <c r="I110" s="50"/>
      <c r="J110" s="50"/>
      <c r="K110" s="50"/>
      <c r="L110" s="50"/>
      <c r="M110" s="50"/>
      <c r="N110" s="50"/>
      <c r="O110" s="50"/>
      <c r="P110" s="50"/>
      <c r="Q110" s="50"/>
      <c r="R110" s="50"/>
      <c r="S110" s="4"/>
      <c r="T110" t="s">
        <v>218</v>
      </c>
      <c r="U110">
        <v>113.9</v>
      </c>
      <c r="V110">
        <v>0.66800000000000004</v>
      </c>
      <c r="W110">
        <v>-0.26800000000000002</v>
      </c>
      <c r="X110" t="s">
        <v>212</v>
      </c>
      <c r="Y110">
        <v>21.7</v>
      </c>
      <c r="Z110">
        <v>226</v>
      </c>
      <c r="AA110">
        <v>336.9</v>
      </c>
      <c r="AB110">
        <v>0.79400000000000004</v>
      </c>
      <c r="AD110" s="51"/>
      <c r="AE110" s="51"/>
      <c r="AF110" s="51"/>
      <c r="AG110" s="65"/>
      <c r="AH110" s="51"/>
      <c r="AI110" s="51"/>
      <c r="AJ110" s="4"/>
    </row>
    <row r="111" spans="5:36" x14ac:dyDescent="0.25">
      <c r="E111" s="4"/>
      <c r="G111" s="4"/>
      <c r="H111" s="50"/>
      <c r="I111" s="50"/>
      <c r="J111" s="50"/>
      <c r="K111" s="50"/>
      <c r="L111" s="50"/>
      <c r="M111" s="50"/>
      <c r="N111" s="50"/>
      <c r="O111" s="50"/>
      <c r="P111" s="50"/>
      <c r="Q111" s="50"/>
      <c r="R111" s="50"/>
      <c r="S111" s="4"/>
      <c r="T111" t="s">
        <v>219</v>
      </c>
      <c r="U111">
        <v>302.89999999999998</v>
      </c>
      <c r="V111">
        <v>1.0049999999999999</v>
      </c>
      <c r="W111">
        <v>0.128</v>
      </c>
      <c r="X111" t="s">
        <v>206</v>
      </c>
      <c r="Y111">
        <v>29.1</v>
      </c>
      <c r="Z111">
        <v>585.9</v>
      </c>
      <c r="AA111">
        <v>847.1</v>
      </c>
      <c r="AB111">
        <v>0.86799999999999999</v>
      </c>
      <c r="AD111" s="51"/>
      <c r="AE111" s="51"/>
      <c r="AF111" s="51"/>
      <c r="AG111" s="65"/>
    </row>
    <row r="112" spans="5:36" x14ac:dyDescent="0.25">
      <c r="E112" s="4"/>
      <c r="G112" s="4"/>
      <c r="H112" s="50"/>
      <c r="I112" s="50"/>
      <c r="J112" s="50"/>
      <c r="K112" s="50"/>
      <c r="L112" s="50"/>
      <c r="M112" s="50"/>
      <c r="N112" s="50"/>
      <c r="O112" s="50"/>
      <c r="P112" s="50"/>
      <c r="Q112" s="50"/>
      <c r="R112" s="50"/>
      <c r="S112" s="4"/>
      <c r="T112" s="23" t="s">
        <v>220</v>
      </c>
      <c r="U112" s="23">
        <v>409.6</v>
      </c>
      <c r="V112" s="23">
        <v>0.63400000000000001</v>
      </c>
      <c r="W112" s="23">
        <v>-0.22500000000000001</v>
      </c>
      <c r="X112" s="23" t="s">
        <v>212</v>
      </c>
      <c r="Y112" s="23">
        <v>24.3</v>
      </c>
      <c r="Z112" s="23">
        <v>811.1</v>
      </c>
      <c r="AA112" s="23">
        <v>1196.5999999999999</v>
      </c>
      <c r="AB112" s="23">
        <v>0.72799999999999998</v>
      </c>
      <c r="AC112" s="23" t="s">
        <v>221</v>
      </c>
      <c r="AD112" s="51"/>
      <c r="AE112" s="51"/>
      <c r="AF112" s="51"/>
      <c r="AG112" s="65"/>
      <c r="AI112" s="1"/>
    </row>
    <row r="113" spans="5:36" x14ac:dyDescent="0.25">
      <c r="E113" s="4"/>
      <c r="G113" s="4"/>
      <c r="H113" s="50"/>
      <c r="I113" s="50"/>
      <c r="J113" s="50"/>
      <c r="K113" s="50"/>
      <c r="L113" s="50"/>
      <c r="M113" s="50"/>
      <c r="N113" s="50"/>
      <c r="O113" s="50"/>
      <c r="P113" s="50"/>
      <c r="Q113" s="50"/>
      <c r="R113" s="50"/>
      <c r="S113" s="4"/>
      <c r="T113" s="23" t="s">
        <v>222</v>
      </c>
      <c r="U113" s="23">
        <v>514.5</v>
      </c>
      <c r="V113" s="23">
        <v>0.68899999999999995</v>
      </c>
      <c r="W113" s="23">
        <v>-0.156</v>
      </c>
      <c r="X113" s="23" t="s">
        <v>207</v>
      </c>
      <c r="Y113" s="23">
        <v>28.4</v>
      </c>
      <c r="Z113" s="23">
        <v>984.3</v>
      </c>
      <c r="AA113" s="23">
        <v>1405.1</v>
      </c>
      <c r="AB113" s="23">
        <v>0.74199999999999999</v>
      </c>
      <c r="AC113" s="23" t="s">
        <v>410</v>
      </c>
      <c r="AD113" s="51"/>
      <c r="AE113" s="51"/>
      <c r="AF113" s="51"/>
      <c r="AG113" s="65"/>
      <c r="AI113" s="1"/>
    </row>
    <row r="114" spans="5:36" x14ac:dyDescent="0.25">
      <c r="E114" s="4"/>
      <c r="G114" s="4"/>
      <c r="H114" s="50"/>
      <c r="I114" s="50"/>
      <c r="J114" s="50"/>
      <c r="K114" s="50"/>
      <c r="L114" s="50"/>
      <c r="M114" s="50"/>
      <c r="N114" s="50"/>
      <c r="O114" s="50"/>
      <c r="P114" s="50"/>
      <c r="Q114" s="50"/>
      <c r="R114" s="50"/>
      <c r="S114" s="4"/>
      <c r="T114" t="s">
        <v>223</v>
      </c>
      <c r="U114">
        <v>1601.4</v>
      </c>
      <c r="V114">
        <v>0.86699999999999999</v>
      </c>
      <c r="W114">
        <v>8.8999999999999996E-2</v>
      </c>
      <c r="X114" t="s">
        <v>206</v>
      </c>
      <c r="Y114">
        <v>8.3000000000000007</v>
      </c>
      <c r="Z114" s="2">
        <v>545.5</v>
      </c>
      <c r="AA114">
        <v>744.3</v>
      </c>
      <c r="AB114">
        <v>0.84299999999999997</v>
      </c>
      <c r="AC114" t="s">
        <v>224</v>
      </c>
      <c r="AD114" s="51"/>
      <c r="AE114" s="51"/>
      <c r="AF114" s="51"/>
      <c r="AG114" s="65"/>
    </row>
    <row r="115" spans="5:36" x14ac:dyDescent="0.25">
      <c r="L115" s="50"/>
      <c r="M115" s="50"/>
      <c r="N115" s="50"/>
      <c r="O115" s="50"/>
      <c r="P115" s="50"/>
      <c r="Q115" s="50"/>
      <c r="R115" s="50"/>
      <c r="S115" s="4"/>
      <c r="T115" t="s">
        <v>225</v>
      </c>
      <c r="U115">
        <v>104.4</v>
      </c>
      <c r="V115">
        <v>1.004</v>
      </c>
      <c r="W115">
        <v>6.3E-2</v>
      </c>
      <c r="X115" t="s">
        <v>207</v>
      </c>
      <c r="Y115">
        <v>5.8</v>
      </c>
      <c r="Z115" s="2">
        <v>189.7</v>
      </c>
      <c r="AA115">
        <v>255.3</v>
      </c>
      <c r="AB115">
        <v>0.90200000000000002</v>
      </c>
      <c r="AD115" s="51"/>
      <c r="AE115" s="51"/>
      <c r="AF115" s="51"/>
      <c r="AG115" s="65"/>
      <c r="AI115" s="1"/>
    </row>
    <row r="116" spans="5:36" x14ac:dyDescent="0.25">
      <c r="L116" s="50"/>
      <c r="M116" s="50"/>
      <c r="N116" s="50"/>
      <c r="O116" s="50"/>
      <c r="P116" s="50"/>
      <c r="Q116" s="50"/>
      <c r="R116" s="50"/>
      <c r="S116" s="4"/>
      <c r="T116" t="s">
        <v>226</v>
      </c>
      <c r="U116">
        <v>190</v>
      </c>
      <c r="V116">
        <v>0.90200000000000002</v>
      </c>
      <c r="W116">
        <v>-4.0000000000000001E-3</v>
      </c>
      <c r="X116" t="s">
        <v>207</v>
      </c>
      <c r="Y116">
        <v>23.6</v>
      </c>
      <c r="Z116" s="2">
        <v>356</v>
      </c>
      <c r="AA116">
        <v>496.1</v>
      </c>
      <c r="AB116">
        <v>0.87</v>
      </c>
      <c r="AC116" t="s">
        <v>227</v>
      </c>
      <c r="AD116" s="51"/>
      <c r="AE116" s="51"/>
      <c r="AF116" s="51"/>
      <c r="AG116" s="65"/>
      <c r="AI116" s="1"/>
    </row>
    <row r="117" spans="5:36" x14ac:dyDescent="0.25">
      <c r="L117" s="50"/>
      <c r="M117" s="50"/>
      <c r="N117" s="50"/>
      <c r="O117" s="50"/>
      <c r="P117" s="50"/>
      <c r="Q117" s="50"/>
      <c r="R117" s="50"/>
      <c r="S117" s="4"/>
      <c r="T117" t="s">
        <v>228</v>
      </c>
      <c r="U117">
        <v>198</v>
      </c>
      <c r="V117">
        <v>0.73</v>
      </c>
      <c r="W117">
        <v>-0.17299999999999999</v>
      </c>
      <c r="X117" t="s">
        <v>212</v>
      </c>
      <c r="Y117">
        <v>26.2</v>
      </c>
      <c r="Z117">
        <v>399.2</v>
      </c>
      <c r="AA117">
        <v>601.29999999999995</v>
      </c>
      <c r="AB117">
        <v>0.80400000000000005</v>
      </c>
      <c r="AD117" s="51"/>
      <c r="AE117" s="51"/>
      <c r="AF117" s="51"/>
      <c r="AG117" s="65"/>
    </row>
    <row r="118" spans="5:36" x14ac:dyDescent="0.25">
      <c r="L118" s="50"/>
      <c r="M118" s="50"/>
      <c r="N118" s="50"/>
      <c r="O118" s="50"/>
      <c r="P118" s="50"/>
      <c r="Q118" s="50"/>
      <c r="R118" s="50"/>
      <c r="S118" s="4"/>
      <c r="T118" s="65"/>
      <c r="U118" s="50"/>
      <c r="Z118" s="65"/>
      <c r="AC118" s="51"/>
      <c r="AD118" s="51"/>
      <c r="AE118" s="51"/>
      <c r="AF118" s="51"/>
      <c r="AG118" s="65"/>
      <c r="AH118" s="51"/>
      <c r="AI118" s="51"/>
      <c r="AJ118" s="4"/>
    </row>
    <row r="119" spans="5:36" x14ac:dyDescent="0.25">
      <c r="L119" s="50"/>
      <c r="M119" s="50"/>
      <c r="N119" s="50"/>
      <c r="O119" s="50"/>
      <c r="P119" s="50"/>
      <c r="Q119" s="50"/>
      <c r="R119" s="50"/>
      <c r="S119" s="4"/>
      <c r="T119" s="65"/>
      <c r="U119" s="50"/>
      <c r="Z119" s="65"/>
      <c r="AC119" s="51"/>
      <c r="AD119" s="51"/>
      <c r="AE119" s="51"/>
      <c r="AF119" s="51"/>
      <c r="AG119" s="65"/>
      <c r="AH119" s="51"/>
      <c r="AI119" s="51"/>
      <c r="AJ119" s="4"/>
    </row>
    <row r="120" spans="5:36" x14ac:dyDescent="0.25">
      <c r="L120" s="50"/>
      <c r="M120" s="50"/>
      <c r="N120" s="50"/>
      <c r="O120" s="50"/>
      <c r="P120" s="50"/>
      <c r="Q120" s="50"/>
      <c r="R120" s="50"/>
      <c r="S120" s="4"/>
      <c r="T120" s="65"/>
      <c r="U120" s="50"/>
      <c r="Z120" s="65"/>
      <c r="AC120" s="51"/>
      <c r="AD120" s="51"/>
      <c r="AE120" s="51"/>
      <c r="AF120" s="51"/>
      <c r="AG120" s="65"/>
      <c r="AH120" s="51"/>
      <c r="AI120" s="51"/>
      <c r="AJ120" s="4"/>
    </row>
    <row r="121" spans="5:36" x14ac:dyDescent="0.25">
      <c r="L121" s="50"/>
      <c r="M121" s="50"/>
      <c r="N121" s="50"/>
      <c r="O121" s="50"/>
      <c r="P121" s="50"/>
      <c r="Q121" s="50"/>
      <c r="R121" s="50"/>
      <c r="S121" s="4"/>
      <c r="T121" s="65"/>
      <c r="U121" s="50"/>
      <c r="Z121" s="65"/>
      <c r="AC121" s="51"/>
      <c r="AD121" s="51"/>
      <c r="AE121" s="51"/>
      <c r="AF121" s="51"/>
      <c r="AG121" s="65"/>
      <c r="AH121" s="51"/>
      <c r="AI121" s="51"/>
      <c r="AJ121" s="4"/>
    </row>
    <row r="122" spans="5:36" x14ac:dyDescent="0.25">
      <c r="L122" s="50"/>
      <c r="M122" s="50"/>
      <c r="N122" s="50"/>
      <c r="O122" s="50"/>
      <c r="P122" s="50"/>
      <c r="Q122" s="50"/>
      <c r="R122" s="50"/>
      <c r="S122" s="4"/>
      <c r="T122" s="65"/>
      <c r="U122" s="50"/>
      <c r="Z122" s="65"/>
      <c r="AC122" s="51"/>
      <c r="AD122" s="51"/>
      <c r="AE122" s="51"/>
      <c r="AF122" s="51"/>
      <c r="AG122" s="65"/>
      <c r="AH122" s="51"/>
      <c r="AI122" s="51"/>
      <c r="AJ122" s="4"/>
    </row>
    <row r="123" spans="5:36" x14ac:dyDescent="0.25">
      <c r="L123" s="50"/>
      <c r="N123" s="50"/>
      <c r="O123" s="50"/>
      <c r="P123" s="50"/>
      <c r="Q123" s="50"/>
      <c r="R123" s="50"/>
      <c r="S123" s="4"/>
      <c r="T123" s="65"/>
      <c r="U123" s="50"/>
      <c r="Z123" s="65"/>
      <c r="AC123" s="51"/>
      <c r="AD123" s="51"/>
      <c r="AE123" s="51"/>
      <c r="AF123" s="51"/>
      <c r="AG123" s="65"/>
      <c r="AH123" s="51"/>
      <c r="AI123" s="51"/>
      <c r="AJ123" s="4"/>
    </row>
    <row r="124" spans="5:36" x14ac:dyDescent="0.25">
      <c r="L124" s="50"/>
      <c r="N124" s="50"/>
      <c r="O124" s="50"/>
      <c r="P124" s="50"/>
      <c r="Q124" s="50"/>
      <c r="R124" s="50"/>
      <c r="S124" s="4"/>
      <c r="T124" s="65"/>
      <c r="U124" s="50"/>
      <c r="Z124" s="65"/>
      <c r="AC124" s="51"/>
      <c r="AD124" s="51"/>
      <c r="AE124" s="51"/>
      <c r="AF124" s="51"/>
      <c r="AG124" s="65"/>
      <c r="AH124" s="51"/>
      <c r="AI124" s="51"/>
      <c r="AJ124" s="4"/>
    </row>
    <row r="125" spans="5:36" x14ac:dyDescent="0.25">
      <c r="L125" s="50"/>
      <c r="N125" s="50"/>
      <c r="O125" s="50"/>
      <c r="P125" s="50"/>
      <c r="Q125" s="50"/>
      <c r="R125" s="50"/>
      <c r="S125" s="4"/>
      <c r="T125" s="65"/>
      <c r="U125" s="50"/>
      <c r="Z125" s="65"/>
      <c r="AC125" s="51"/>
      <c r="AD125" s="51"/>
      <c r="AE125" s="51"/>
      <c r="AF125" s="51"/>
      <c r="AG125" s="65"/>
      <c r="AH125" s="51"/>
      <c r="AI125" s="51"/>
      <c r="AJ125" s="4"/>
    </row>
    <row r="126" spans="5:36" x14ac:dyDescent="0.25">
      <c r="L126" s="50"/>
      <c r="N126" s="50"/>
      <c r="O126" s="50"/>
      <c r="P126" s="50"/>
      <c r="Q126" s="50"/>
      <c r="R126" s="50"/>
      <c r="S126" s="4"/>
      <c r="T126" s="65"/>
      <c r="U126" s="50"/>
      <c r="Z126" s="65"/>
      <c r="AC126" s="51"/>
      <c r="AD126" s="51"/>
      <c r="AE126" s="51"/>
      <c r="AF126" s="51"/>
      <c r="AG126" s="65"/>
      <c r="AH126" s="51"/>
      <c r="AI126" s="51"/>
      <c r="AJ126" s="4"/>
    </row>
    <row r="127" spans="5:36" x14ac:dyDescent="0.25">
      <c r="L127" s="50"/>
      <c r="N127" s="50"/>
      <c r="O127" s="50"/>
      <c r="P127" s="50"/>
      <c r="Q127" s="50"/>
      <c r="R127" s="50"/>
      <c r="S127" s="4"/>
      <c r="T127" s="65"/>
      <c r="U127" s="50"/>
      <c r="Z127" s="65"/>
      <c r="AC127" s="51"/>
      <c r="AD127" s="51"/>
      <c r="AE127" s="51"/>
      <c r="AF127" s="51"/>
      <c r="AG127" s="65"/>
      <c r="AH127" s="51"/>
      <c r="AI127" s="51"/>
      <c r="AJ127" s="4"/>
    </row>
    <row r="128" spans="5:36" x14ac:dyDescent="0.25">
      <c r="L128" s="50"/>
      <c r="N128" s="50"/>
      <c r="O128" s="50"/>
      <c r="P128" s="50"/>
      <c r="Q128" s="50"/>
      <c r="R128" s="50"/>
      <c r="S128" s="4"/>
      <c r="T128" s="65"/>
      <c r="U128" s="50"/>
      <c r="Z128" s="65"/>
      <c r="AC128" s="51"/>
      <c r="AD128" s="51"/>
      <c r="AE128" s="51"/>
      <c r="AF128" s="51"/>
      <c r="AG128" s="65"/>
      <c r="AH128" s="51"/>
      <c r="AI128" s="51"/>
      <c r="AJ128" s="4"/>
    </row>
    <row r="129" spans="5:36" x14ac:dyDescent="0.25">
      <c r="E129" s="4"/>
      <c r="G129" s="4"/>
      <c r="H129" s="50"/>
      <c r="I129" s="50"/>
      <c r="J129" s="50"/>
      <c r="K129" s="50"/>
      <c r="L129" s="50"/>
      <c r="M129" s="50"/>
      <c r="N129" s="50"/>
      <c r="O129" s="50"/>
      <c r="P129" s="50"/>
      <c r="Q129" s="50"/>
      <c r="R129" s="50"/>
      <c r="S129" s="4"/>
      <c r="T129" s="65"/>
      <c r="U129" s="50"/>
      <c r="Z129" s="65"/>
      <c r="AC129" s="51"/>
      <c r="AD129" s="51"/>
      <c r="AE129" s="51"/>
      <c r="AF129" s="51"/>
      <c r="AG129" s="65"/>
      <c r="AH129" s="51"/>
      <c r="AI129" s="51"/>
      <c r="AJ129" s="4"/>
    </row>
    <row r="130" spans="5:36" x14ac:dyDescent="0.25">
      <c r="E130" s="4"/>
      <c r="G130" s="4"/>
      <c r="H130" s="50"/>
      <c r="I130" s="50"/>
      <c r="J130" s="50"/>
      <c r="K130" s="50"/>
      <c r="L130" s="50"/>
      <c r="M130" s="50"/>
      <c r="N130" s="50"/>
      <c r="O130" s="50"/>
      <c r="P130" s="50"/>
      <c r="Q130" s="50"/>
      <c r="R130" s="50"/>
      <c r="S130" s="4"/>
      <c r="T130" s="65"/>
      <c r="U130" s="50"/>
      <c r="Z130" s="65"/>
      <c r="AC130" s="51"/>
      <c r="AD130" s="51"/>
      <c r="AE130" s="51"/>
      <c r="AF130" s="51"/>
      <c r="AG130" s="65"/>
      <c r="AH130" s="51"/>
      <c r="AI130" s="51"/>
      <c r="AJ130" s="4"/>
    </row>
    <row r="131" spans="5:36" x14ac:dyDescent="0.25">
      <c r="E131" s="4"/>
      <c r="G131" s="4"/>
      <c r="H131" s="50"/>
      <c r="I131" s="50"/>
      <c r="J131" s="50"/>
      <c r="K131" s="50"/>
      <c r="L131" s="50"/>
      <c r="M131" s="50"/>
      <c r="N131" s="50"/>
      <c r="O131" s="50"/>
      <c r="P131" s="50"/>
      <c r="Q131" s="50"/>
      <c r="R131" s="50"/>
      <c r="S131" s="4"/>
      <c r="T131" s="65"/>
      <c r="U131" s="50"/>
      <c r="Z131" s="65"/>
      <c r="AC131" s="51"/>
      <c r="AD131" s="51"/>
      <c r="AE131" s="51"/>
      <c r="AF131" s="51"/>
      <c r="AG131" s="65"/>
      <c r="AH131" s="51"/>
      <c r="AI131" s="51"/>
      <c r="AJ131" s="4"/>
    </row>
    <row r="132" spans="5:36" x14ac:dyDescent="0.25">
      <c r="E132" s="4"/>
      <c r="G132" s="4"/>
      <c r="S132" s="4"/>
      <c r="T132" s="65"/>
      <c r="U132" s="50"/>
      <c r="Z132" s="65"/>
      <c r="AC132" s="51"/>
      <c r="AD132" s="51"/>
      <c r="AE132" s="51"/>
      <c r="AF132" s="51"/>
      <c r="AG132" s="65"/>
      <c r="AH132" s="51"/>
      <c r="AI132" s="51"/>
      <c r="AJ132" s="4"/>
    </row>
    <row r="133" spans="5:36" x14ac:dyDescent="0.25">
      <c r="E133" s="4"/>
      <c r="G133" s="4"/>
      <c r="S133" s="4"/>
      <c r="T133" s="65"/>
      <c r="U133" s="50"/>
      <c r="Z133" s="65"/>
      <c r="AC133" s="51"/>
      <c r="AD133" s="51"/>
      <c r="AE133" s="51"/>
      <c r="AF133" s="51"/>
      <c r="AG133" s="65"/>
      <c r="AH133" s="51"/>
      <c r="AI133" s="51"/>
      <c r="AJ133" s="4"/>
    </row>
    <row r="134" spans="5:36" x14ac:dyDescent="0.25">
      <c r="E134" s="4"/>
      <c r="G134" s="4"/>
      <c r="S134" s="4"/>
      <c r="T134" s="65"/>
      <c r="U134" s="50"/>
      <c r="Z134" s="65"/>
      <c r="AC134" s="51"/>
      <c r="AD134" s="51"/>
      <c r="AE134" s="51"/>
      <c r="AF134" s="51"/>
      <c r="AG134" s="65"/>
      <c r="AH134" s="51"/>
      <c r="AI134" s="51"/>
      <c r="AJ134" s="4"/>
    </row>
    <row r="135" spans="5:36" x14ac:dyDescent="0.25">
      <c r="E135" s="4"/>
      <c r="G135" s="4"/>
      <c r="S135" s="4"/>
      <c r="T135" s="65"/>
      <c r="U135" s="50"/>
      <c r="Z135" s="65"/>
      <c r="AC135" s="51"/>
      <c r="AD135" s="51"/>
      <c r="AE135" s="51"/>
      <c r="AF135" s="51"/>
      <c r="AG135" s="65"/>
      <c r="AH135" s="51"/>
      <c r="AI135" s="51"/>
      <c r="AJ135" s="4"/>
    </row>
    <row r="136" spans="5:36" x14ac:dyDescent="0.25">
      <c r="E136" s="4"/>
      <c r="G136" s="4"/>
      <c r="S136" s="4"/>
      <c r="T136" s="65"/>
      <c r="U136" s="50"/>
      <c r="Z136" s="65"/>
      <c r="AC136" s="51"/>
      <c r="AD136" s="51"/>
      <c r="AE136" s="51"/>
      <c r="AF136" s="51"/>
      <c r="AG136" s="65"/>
      <c r="AH136" s="51"/>
      <c r="AI136" s="51"/>
      <c r="AJ136" s="4"/>
    </row>
    <row r="137" spans="5:36" x14ac:dyDescent="0.25">
      <c r="E137" s="4"/>
      <c r="G137" s="4"/>
      <c r="H137" s="50"/>
      <c r="M137" s="51"/>
      <c r="S137" s="4"/>
      <c r="T137" s="65"/>
      <c r="U137" s="50"/>
      <c r="Z137" s="65"/>
      <c r="AC137" s="51"/>
      <c r="AD137" s="51"/>
      <c r="AE137" s="51"/>
      <c r="AF137" s="51"/>
      <c r="AG137" s="65"/>
      <c r="AH137" s="51"/>
      <c r="AI137" s="51"/>
      <c r="AJ137" s="4"/>
    </row>
    <row r="138" spans="5:36" x14ac:dyDescent="0.25">
      <c r="E138" s="4"/>
      <c r="G138" s="4"/>
      <c r="H138" s="50"/>
      <c r="M138" s="51"/>
      <c r="S138" s="4"/>
      <c r="T138" s="65"/>
      <c r="U138" s="50"/>
      <c r="Z138" s="65"/>
      <c r="AC138" s="51"/>
      <c r="AD138" s="51"/>
      <c r="AE138" s="51"/>
      <c r="AF138" s="51"/>
      <c r="AG138" s="65"/>
      <c r="AH138" s="51"/>
      <c r="AI138" s="51"/>
      <c r="AJ138" s="4"/>
    </row>
    <row r="139" spans="5:36" x14ac:dyDescent="0.25">
      <c r="E139" s="4"/>
      <c r="G139" s="4"/>
      <c r="H139" s="50"/>
      <c r="M139" s="51"/>
      <c r="S139" s="4"/>
      <c r="T139" s="65"/>
      <c r="Z139" s="65"/>
      <c r="AC139" s="51"/>
      <c r="AD139" s="51"/>
      <c r="AE139" s="51"/>
      <c r="AF139" s="51"/>
      <c r="AG139" s="65"/>
      <c r="AH139" s="51"/>
      <c r="AI139" s="51"/>
      <c r="AJ139" s="4"/>
    </row>
    <row r="140" spans="5:36" x14ac:dyDescent="0.25">
      <c r="E140" s="4"/>
      <c r="G140" s="4"/>
      <c r="H140" s="50"/>
      <c r="M140" s="51"/>
      <c r="S140" s="4"/>
      <c r="T140" s="65"/>
      <c r="Z140" s="65"/>
      <c r="AC140" s="51"/>
      <c r="AD140" s="51"/>
      <c r="AE140" s="51"/>
      <c r="AF140" s="51"/>
      <c r="AG140" s="65"/>
      <c r="AH140" s="51"/>
      <c r="AI140" s="51"/>
      <c r="AJ140" s="4"/>
    </row>
    <row r="141" spans="5:36" x14ac:dyDescent="0.25">
      <c r="E141" s="4"/>
      <c r="G141" s="4"/>
      <c r="H141" s="50"/>
      <c r="I141" s="50"/>
      <c r="M141" s="51"/>
      <c r="S141" s="4"/>
      <c r="T141" s="65"/>
      <c r="Z141" s="65"/>
      <c r="AC141" s="51"/>
      <c r="AD141" s="51"/>
      <c r="AE141" s="51"/>
      <c r="AF141" s="51"/>
      <c r="AG141" s="65"/>
      <c r="AH141" s="51"/>
      <c r="AI141" s="51"/>
      <c r="AJ141" s="4"/>
    </row>
    <row r="142" spans="5:36" x14ac:dyDescent="0.25">
      <c r="E142" s="4"/>
      <c r="G142" s="4"/>
      <c r="H142" s="50"/>
      <c r="I142" s="50"/>
      <c r="M142" s="51"/>
      <c r="S142" s="4"/>
      <c r="T142" s="65"/>
      <c r="Z142" s="65"/>
      <c r="AC142" s="51"/>
      <c r="AD142" s="51"/>
      <c r="AE142" s="51"/>
      <c r="AF142" s="51"/>
      <c r="AG142" s="65"/>
      <c r="AH142" s="51"/>
      <c r="AI142" s="51"/>
      <c r="AJ142" s="4"/>
    </row>
    <row r="143" spans="5:36" x14ac:dyDescent="0.25">
      <c r="E143" s="4"/>
      <c r="G143" s="4"/>
      <c r="H143" s="50"/>
      <c r="I143" s="50"/>
      <c r="M143" s="51"/>
      <c r="S143" s="4"/>
      <c r="T143" s="65"/>
      <c r="Z143" s="65"/>
      <c r="AC143" s="51"/>
      <c r="AD143" s="51"/>
      <c r="AE143" s="51"/>
      <c r="AF143" s="51"/>
      <c r="AG143" s="65"/>
      <c r="AH143" s="51"/>
      <c r="AI143" s="51"/>
      <c r="AJ143" s="4"/>
    </row>
    <row r="144" spans="5:36" x14ac:dyDescent="0.25">
      <c r="I144" s="50"/>
      <c r="M144" s="51"/>
      <c r="S144" s="4"/>
      <c r="T144" s="65"/>
      <c r="Z144" s="65"/>
      <c r="AC144" s="51"/>
      <c r="AD144" s="51"/>
      <c r="AE144" s="51"/>
      <c r="AF144" s="51"/>
      <c r="AG144" s="65"/>
      <c r="AH144" s="51"/>
      <c r="AI144" s="51"/>
      <c r="AJ144" s="4"/>
    </row>
    <row r="145" spans="9:36" x14ac:dyDescent="0.25">
      <c r="I145" s="50"/>
      <c r="M145" s="51"/>
      <c r="S145" s="4"/>
      <c r="T145" s="65"/>
      <c r="Z145" s="65"/>
      <c r="AC145" s="51"/>
      <c r="AD145" s="51"/>
      <c r="AE145" s="51"/>
      <c r="AF145" s="51"/>
      <c r="AG145" s="65"/>
      <c r="AH145" s="51"/>
      <c r="AI145" s="51"/>
      <c r="AJ145" s="4"/>
    </row>
    <row r="146" spans="9:36" x14ac:dyDescent="0.25">
      <c r="I146" s="50"/>
      <c r="M146" s="51"/>
      <c r="S146" s="4"/>
      <c r="T146" s="65"/>
      <c r="Z146" s="65"/>
      <c r="AC146" s="51"/>
      <c r="AD146" s="51"/>
      <c r="AE146" s="51"/>
      <c r="AF146" s="51"/>
      <c r="AG146" s="65"/>
      <c r="AH146" s="51"/>
      <c r="AI146" s="51"/>
      <c r="AJ146" s="4"/>
    </row>
    <row r="147" spans="9:36" x14ac:dyDescent="0.25">
      <c r="I147" s="50"/>
      <c r="M147" s="51"/>
      <c r="S147" s="4"/>
      <c r="T147" s="65"/>
      <c r="Z147" s="65"/>
      <c r="AC147" s="51"/>
      <c r="AD147" s="51"/>
      <c r="AE147" s="51"/>
      <c r="AF147" s="51"/>
      <c r="AG147" s="65"/>
      <c r="AH147" s="51"/>
      <c r="AI147" s="51"/>
      <c r="AJ147" s="4"/>
    </row>
    <row r="148" spans="9:36" x14ac:dyDescent="0.25">
      <c r="I148" s="50"/>
      <c r="M148" s="51"/>
      <c r="S148" s="4"/>
      <c r="T148" s="65"/>
      <c r="Z148" s="65"/>
      <c r="AC148" s="51"/>
      <c r="AD148" s="51"/>
      <c r="AE148" s="51"/>
      <c r="AF148" s="51"/>
      <c r="AG148" s="65"/>
      <c r="AH148" s="51"/>
      <c r="AI148" s="51"/>
      <c r="AJ148" s="4"/>
    </row>
    <row r="149" spans="9:36" x14ac:dyDescent="0.25">
      <c r="I149" s="50"/>
      <c r="M149" s="51"/>
      <c r="S149" s="4"/>
      <c r="T149" s="65"/>
      <c r="Z149" s="65"/>
      <c r="AC149" s="51"/>
      <c r="AD149" s="51"/>
      <c r="AE149" s="51"/>
      <c r="AF149" s="51"/>
      <c r="AG149" s="65"/>
      <c r="AH149" s="51"/>
      <c r="AI149" s="51"/>
      <c r="AJ149" s="4"/>
    </row>
    <row r="150" spans="9:36" x14ac:dyDescent="0.25">
      <c r="I150" s="50"/>
      <c r="M150" s="51"/>
      <c r="S150" s="4"/>
      <c r="T150" s="65"/>
      <c r="Z150" s="65"/>
      <c r="AC150" s="51"/>
      <c r="AD150" s="51"/>
      <c r="AE150" s="51"/>
      <c r="AF150" s="51"/>
      <c r="AG150" s="65"/>
      <c r="AH150" s="51"/>
      <c r="AI150" s="51"/>
      <c r="AJ150" s="4"/>
    </row>
    <row r="151" spans="9:36" x14ac:dyDescent="0.25">
      <c r="I151" s="50"/>
    </row>
    <row r="152" spans="9:36" x14ac:dyDescent="0.25">
      <c r="I152" s="50"/>
    </row>
    <row r="153" spans="9:36" x14ac:dyDescent="0.25">
      <c r="I153" s="50"/>
    </row>
    <row r="154" spans="9:36" x14ac:dyDescent="0.25">
      <c r="I154" s="50"/>
    </row>
    <row r="155" spans="9:36" x14ac:dyDescent="0.25">
      <c r="I155" s="50"/>
    </row>
    <row r="156" spans="9:36" x14ac:dyDescent="0.25">
      <c r="I156" s="50"/>
    </row>
    <row r="157" spans="9:36" x14ac:dyDescent="0.25">
      <c r="I157" s="50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1702F1-1451-448A-B253-5CEC5A7A9C94}">
  <sheetPr>
    <tabColor rgb="FF00B0F0"/>
  </sheetPr>
  <dimension ref="A1:AN157"/>
  <sheetViews>
    <sheetView zoomScale="70" zoomScaleNormal="70" workbookViewId="0">
      <selection activeCell="H16" sqref="H16"/>
    </sheetView>
  </sheetViews>
  <sheetFormatPr baseColWidth="10" defaultRowHeight="15" x14ac:dyDescent="0.25"/>
  <cols>
    <col min="2" max="2" width="12" customWidth="1"/>
  </cols>
  <sheetData>
    <row r="1" spans="1:22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</row>
    <row r="2" spans="1:22" x14ac:dyDescent="0.25">
      <c r="A2" s="55"/>
      <c r="B2" s="56"/>
      <c r="C2" s="126" t="s">
        <v>608</v>
      </c>
      <c r="D2" s="126" t="s">
        <v>608</v>
      </c>
      <c r="E2" s="126" t="s">
        <v>608</v>
      </c>
      <c r="F2" s="56">
        <v>0</v>
      </c>
      <c r="G2" s="56">
        <v>2.6440000000000001</v>
      </c>
      <c r="H2" s="124">
        <f>0.419954685895238^2 / (0.88661620701887*0.142702704607588)</f>
        <v>1.3939172512820346</v>
      </c>
      <c r="I2" s="124">
        <f>0.88661620701887/0.142702704607588</f>
        <v>6.2130301556437741</v>
      </c>
      <c r="J2" s="56">
        <v>0.77</v>
      </c>
      <c r="K2" s="56">
        <v>0.72899999999999998</v>
      </c>
      <c r="L2" s="56">
        <v>0.46300000000000002</v>
      </c>
      <c r="M2" s="56" t="s">
        <v>246</v>
      </c>
      <c r="N2" s="56" t="s">
        <v>566</v>
      </c>
      <c r="O2" s="56">
        <v>0.1</v>
      </c>
      <c r="P2" s="125" t="s">
        <v>465</v>
      </c>
      <c r="V2" s="1"/>
    </row>
    <row r="3" spans="1:22" ht="15.75" thickBot="1" x14ac:dyDescent="0.3">
      <c r="A3" s="29"/>
      <c r="B3" s="30"/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1"/>
      <c r="V3" s="1"/>
    </row>
    <row r="4" spans="1:22" x14ac:dyDescent="0.25">
      <c r="V4" s="1"/>
    </row>
    <row r="5" spans="1:22" ht="16.5" thickBot="1" x14ac:dyDescent="0.3">
      <c r="P5" s="9"/>
      <c r="V5" s="1"/>
    </row>
    <row r="6" spans="1:22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98" t="s">
        <v>572</v>
      </c>
      <c r="K6" s="98" t="s">
        <v>574</v>
      </c>
      <c r="L6" s="22" t="s">
        <v>573</v>
      </c>
      <c r="N6" s="37"/>
      <c r="O6" s="4"/>
      <c r="V6" s="1"/>
    </row>
    <row r="7" spans="1:22" x14ac:dyDescent="0.25">
      <c r="B7" s="55">
        <v>1</v>
      </c>
      <c r="C7" s="56" t="s">
        <v>559</v>
      </c>
      <c r="D7" s="56">
        <f>AI29</f>
        <v>100</v>
      </c>
      <c r="E7" s="57">
        <f>AM29</f>
        <v>0.14000000000000001</v>
      </c>
      <c r="F7" s="56">
        <f>D7</f>
        <v>100</v>
      </c>
      <c r="G7" s="57">
        <f>AJ29</f>
        <v>0.60899999999999999</v>
      </c>
      <c r="H7" s="58">
        <f>AN29</f>
        <v>26</v>
      </c>
      <c r="I7" s="119" t="s">
        <v>195</v>
      </c>
      <c r="J7" s="56">
        <v>2</v>
      </c>
      <c r="K7" s="57">
        <f>AVERAGE(G7:G8)</f>
        <v>0.58799999999999997</v>
      </c>
      <c r="L7" s="60" t="str">
        <f>_xlfn.CONCAT("p_eff = ",F7," , e0_prom = ",ROUND(K7,3))</f>
        <v>p_eff = 100 , e0_prom = 0.588</v>
      </c>
      <c r="N7" s="107"/>
      <c r="O7" s="4"/>
      <c r="V7" s="1"/>
    </row>
    <row r="8" spans="1:22" x14ac:dyDescent="0.25">
      <c r="B8" s="27">
        <v>2</v>
      </c>
      <c r="C8" s="10" t="s">
        <v>559</v>
      </c>
      <c r="D8" s="10">
        <f t="shared" ref="D8:D13" si="0">AI30</f>
        <v>100</v>
      </c>
      <c r="E8" s="11">
        <f t="shared" ref="E8:E13" si="1">AM30</f>
        <v>0.2</v>
      </c>
      <c r="F8" s="10">
        <f t="shared" ref="F8:F13" si="2">D8</f>
        <v>100</v>
      </c>
      <c r="G8" s="11">
        <f t="shared" ref="G8:G13" si="3">AJ30</f>
        <v>0.56699999999999995</v>
      </c>
      <c r="H8" s="52">
        <f t="shared" ref="H8:H13" si="4">AN30</f>
        <v>2</v>
      </c>
      <c r="I8" s="113" t="s">
        <v>195</v>
      </c>
      <c r="J8" s="10">
        <v>2</v>
      </c>
      <c r="K8" s="11">
        <f>AVERAGE(G7:G8)</f>
        <v>0.58799999999999997</v>
      </c>
      <c r="L8" s="28" t="str">
        <f>_xlfn.CONCAT("p_eff = ",F8," , e0_prom = ",ROUND(K8,3))</f>
        <v>p_eff = 100 , e0_prom = 0.588</v>
      </c>
      <c r="N8" s="107"/>
      <c r="O8" s="4"/>
      <c r="V8" s="1"/>
    </row>
    <row r="9" spans="1:22" x14ac:dyDescent="0.25">
      <c r="B9" s="27">
        <v>3</v>
      </c>
      <c r="C9" s="10" t="s">
        <v>559</v>
      </c>
      <c r="D9" s="10">
        <f t="shared" si="0"/>
        <v>100</v>
      </c>
      <c r="E9" s="11">
        <f t="shared" si="1"/>
        <v>0.2</v>
      </c>
      <c r="F9" s="10">
        <f t="shared" si="2"/>
        <v>100</v>
      </c>
      <c r="G9" s="11">
        <f t="shared" si="3"/>
        <v>0.51400000000000001</v>
      </c>
      <c r="H9" s="52">
        <f t="shared" si="4"/>
        <v>6</v>
      </c>
      <c r="I9" s="113" t="s">
        <v>195</v>
      </c>
      <c r="J9" s="10" t="s">
        <v>149</v>
      </c>
      <c r="K9" s="11" t="s">
        <v>149</v>
      </c>
      <c r="L9" s="28" t="s">
        <v>149</v>
      </c>
      <c r="N9" s="107"/>
      <c r="O9" s="4"/>
      <c r="V9" s="1"/>
    </row>
    <row r="10" spans="1:22" x14ac:dyDescent="0.25">
      <c r="B10" s="27">
        <v>4</v>
      </c>
      <c r="C10" s="10" t="s">
        <v>559</v>
      </c>
      <c r="D10" s="10">
        <f t="shared" si="0"/>
        <v>100</v>
      </c>
      <c r="E10" s="11">
        <f t="shared" si="1"/>
        <v>0.25</v>
      </c>
      <c r="F10" s="10">
        <f t="shared" si="2"/>
        <v>100</v>
      </c>
      <c r="G10" s="11">
        <f t="shared" si="3"/>
        <v>0.46300000000000002</v>
      </c>
      <c r="H10" s="52">
        <f t="shared" si="4"/>
        <v>16</v>
      </c>
      <c r="I10" s="113" t="s">
        <v>195</v>
      </c>
      <c r="J10" s="10">
        <v>1</v>
      </c>
      <c r="K10" s="11">
        <f>AVERAGE(G10:G13)</f>
        <v>0.45050000000000001</v>
      </c>
      <c r="L10" s="28" t="str">
        <f>_xlfn.CONCAT("p_eff = ",F10," , e0_prom = ",ROUND(K10,3))</f>
        <v>p_eff = 100 , e0_prom = 0.451</v>
      </c>
      <c r="N10" s="107"/>
      <c r="V10" s="1"/>
    </row>
    <row r="11" spans="1:22" x14ac:dyDescent="0.25">
      <c r="B11" s="27">
        <v>5</v>
      </c>
      <c r="C11" s="10" t="s">
        <v>559</v>
      </c>
      <c r="D11" s="10">
        <f t="shared" si="0"/>
        <v>100</v>
      </c>
      <c r="E11" s="11">
        <f t="shared" si="1"/>
        <v>0.12</v>
      </c>
      <c r="F11" s="10">
        <f t="shared" si="2"/>
        <v>100</v>
      </c>
      <c r="G11" s="11">
        <f t="shared" si="3"/>
        <v>0.45600000000000002</v>
      </c>
      <c r="H11" s="52">
        <f t="shared" si="4"/>
        <v>220</v>
      </c>
      <c r="I11" s="113" t="s">
        <v>195</v>
      </c>
      <c r="J11" s="10">
        <v>1</v>
      </c>
      <c r="K11" s="11">
        <f>AVERAGE(G10:G13)</f>
        <v>0.45050000000000001</v>
      </c>
      <c r="L11" s="28" t="str">
        <f t="shared" ref="L11:L13" si="5">_xlfn.CONCAT("p_eff = ",F11," , e0_prom = ",ROUND(K11,3))</f>
        <v>p_eff = 100 , e0_prom = 0.451</v>
      </c>
      <c r="N11" s="107"/>
      <c r="V11" s="1"/>
    </row>
    <row r="12" spans="1:22" x14ac:dyDescent="0.25">
      <c r="B12" s="27">
        <v>6</v>
      </c>
      <c r="C12" s="10" t="s">
        <v>559</v>
      </c>
      <c r="D12" s="10">
        <f t="shared" si="0"/>
        <v>100</v>
      </c>
      <c r="E12" s="11">
        <f t="shared" si="1"/>
        <v>0.2</v>
      </c>
      <c r="F12" s="10">
        <f t="shared" si="2"/>
        <v>100</v>
      </c>
      <c r="G12" s="11">
        <f t="shared" si="3"/>
        <v>0.45100000000000001</v>
      </c>
      <c r="H12" s="52">
        <f t="shared" si="4"/>
        <v>27</v>
      </c>
      <c r="I12" s="113" t="s">
        <v>195</v>
      </c>
      <c r="J12" s="10">
        <v>1</v>
      </c>
      <c r="K12" s="11">
        <f>AVERAGE(G10:G13)</f>
        <v>0.45050000000000001</v>
      </c>
      <c r="L12" s="28" t="str">
        <f t="shared" si="5"/>
        <v>p_eff = 100 , e0_prom = 0.451</v>
      </c>
      <c r="N12" s="107"/>
      <c r="V12" s="1"/>
    </row>
    <row r="13" spans="1:22" ht="15.75" thickBot="1" x14ac:dyDescent="0.3">
      <c r="B13" s="29">
        <v>7</v>
      </c>
      <c r="C13" s="30" t="s">
        <v>559</v>
      </c>
      <c r="D13" s="30">
        <f t="shared" si="0"/>
        <v>100</v>
      </c>
      <c r="E13" s="53">
        <f t="shared" si="1"/>
        <v>0.17</v>
      </c>
      <c r="F13" s="30">
        <f t="shared" si="2"/>
        <v>100</v>
      </c>
      <c r="G13" s="53">
        <f t="shared" si="3"/>
        <v>0.432</v>
      </c>
      <c r="H13" s="54">
        <f t="shared" si="4"/>
        <v>40</v>
      </c>
      <c r="I13" s="140" t="s">
        <v>195</v>
      </c>
      <c r="J13" s="30">
        <v>1</v>
      </c>
      <c r="K13" s="53">
        <f>AVERAGE(G10:G13)</f>
        <v>0.45050000000000001</v>
      </c>
      <c r="L13" s="31" t="str">
        <f t="shared" si="5"/>
        <v>p_eff = 100 , e0_prom = 0.451</v>
      </c>
      <c r="N13" s="107"/>
      <c r="V13" s="1"/>
    </row>
    <row r="14" spans="1:22" ht="15.75" thickBot="1" x14ac:dyDescent="0.3">
      <c r="M14" s="6"/>
      <c r="Q14" s="6"/>
      <c r="R14" s="6"/>
      <c r="S14" s="6"/>
      <c r="V14" s="1"/>
    </row>
    <row r="15" spans="1:22" ht="15.75" thickBot="1" x14ac:dyDescent="0.3">
      <c r="A15" s="20" t="s">
        <v>229</v>
      </c>
      <c r="B15" s="21" t="s">
        <v>185</v>
      </c>
      <c r="C15" s="22" t="s">
        <v>25</v>
      </c>
      <c r="M15" s="6"/>
    </row>
    <row r="16" spans="1:22" x14ac:dyDescent="0.25">
      <c r="B16" s="18">
        <f>AM18</f>
        <v>107.1</v>
      </c>
      <c r="C16" s="19">
        <f>AI18</f>
        <v>0.628</v>
      </c>
      <c r="G16" s="4"/>
      <c r="M16" s="6"/>
    </row>
    <row r="17" spans="2:40" x14ac:dyDescent="0.25">
      <c r="B17" s="18">
        <f>AM19</f>
        <v>335.3</v>
      </c>
      <c r="C17" s="19">
        <f>AI19</f>
        <v>0.57699999999999996</v>
      </c>
      <c r="M17" s="6"/>
      <c r="AG17" t="s">
        <v>453</v>
      </c>
      <c r="AH17" t="s">
        <v>454</v>
      </c>
      <c r="AI17" t="s">
        <v>455</v>
      </c>
      <c r="AJ17" t="s">
        <v>456</v>
      </c>
      <c r="AK17" t="s">
        <v>457</v>
      </c>
      <c r="AL17" t="s">
        <v>458</v>
      </c>
      <c r="AM17" s="37" t="s">
        <v>459</v>
      </c>
    </row>
    <row r="18" spans="2:40" x14ac:dyDescent="0.25">
      <c r="B18" s="18">
        <f>AM20</f>
        <v>352.8</v>
      </c>
      <c r="C18" s="19">
        <f>AI20</f>
        <v>0.54800000000000004</v>
      </c>
      <c r="M18" s="6"/>
      <c r="AG18">
        <v>1</v>
      </c>
      <c r="AH18" t="s">
        <v>460</v>
      </c>
      <c r="AI18">
        <v>0.628</v>
      </c>
      <c r="AJ18">
        <v>38</v>
      </c>
      <c r="AK18" t="s">
        <v>461</v>
      </c>
      <c r="AL18">
        <v>61.8</v>
      </c>
      <c r="AM18" s="37">
        <v>107.1</v>
      </c>
    </row>
    <row r="19" spans="2:40" ht="15.75" thickBot="1" x14ac:dyDescent="0.3">
      <c r="B19" s="92">
        <f>AM21</f>
        <v>885.6</v>
      </c>
      <c r="C19" s="93">
        <f>AI21</f>
        <v>0.48499999999999999</v>
      </c>
      <c r="M19" s="6"/>
      <c r="AG19">
        <v>2</v>
      </c>
      <c r="AH19" t="s">
        <v>460</v>
      </c>
      <c r="AI19">
        <v>0.57699999999999996</v>
      </c>
      <c r="AJ19">
        <v>57.1</v>
      </c>
      <c r="AK19" t="s">
        <v>461</v>
      </c>
      <c r="AL19">
        <v>86.2</v>
      </c>
      <c r="AM19" s="37">
        <v>335.3</v>
      </c>
    </row>
    <row r="20" spans="2:40" x14ac:dyDescent="0.25">
      <c r="M20" s="6"/>
      <c r="AG20">
        <v>3</v>
      </c>
      <c r="AH20" t="s">
        <v>460</v>
      </c>
      <c r="AI20">
        <v>0.54800000000000004</v>
      </c>
      <c r="AJ20">
        <v>68</v>
      </c>
      <c r="AK20" t="s">
        <v>461</v>
      </c>
      <c r="AL20">
        <v>86.8</v>
      </c>
      <c r="AM20" s="37">
        <v>352.8</v>
      </c>
    </row>
    <row r="21" spans="2:40" x14ac:dyDescent="0.25">
      <c r="M21" s="6"/>
      <c r="AG21">
        <v>4</v>
      </c>
      <c r="AH21" t="s">
        <v>460</v>
      </c>
      <c r="AI21">
        <v>0.48499999999999999</v>
      </c>
      <c r="AJ21">
        <v>91.7</v>
      </c>
      <c r="AK21" t="s">
        <v>461</v>
      </c>
      <c r="AL21">
        <v>85.8</v>
      </c>
      <c r="AM21" s="37">
        <v>885.6</v>
      </c>
    </row>
    <row r="22" spans="2:40" x14ac:dyDescent="0.25">
      <c r="M22" s="6"/>
      <c r="AG22">
        <v>5</v>
      </c>
      <c r="AH22" t="s">
        <v>462</v>
      </c>
      <c r="AI22">
        <v>0.73399999999999999</v>
      </c>
      <c r="AJ22">
        <v>-1.9</v>
      </c>
      <c r="AK22">
        <v>51.1</v>
      </c>
      <c r="AL22">
        <v>86.2</v>
      </c>
      <c r="AM22" s="37">
        <v>816.3</v>
      </c>
    </row>
    <row r="23" spans="2:40" x14ac:dyDescent="0.25">
      <c r="M23" s="6"/>
      <c r="AG23">
        <v>6</v>
      </c>
      <c r="AH23" t="s">
        <v>462</v>
      </c>
      <c r="AI23">
        <v>0.69899999999999995</v>
      </c>
      <c r="AJ23">
        <v>11.3</v>
      </c>
      <c r="AK23">
        <v>64.099999999999994</v>
      </c>
      <c r="AL23">
        <v>94.3</v>
      </c>
      <c r="AM23" s="37">
        <v>826.8</v>
      </c>
    </row>
    <row r="24" spans="2:40" x14ac:dyDescent="0.25">
      <c r="M24" s="6"/>
      <c r="AG24">
        <v>7</v>
      </c>
      <c r="AH24" t="s">
        <v>462</v>
      </c>
      <c r="AI24">
        <v>0.68899999999999995</v>
      </c>
      <c r="AJ24">
        <v>15</v>
      </c>
      <c r="AK24">
        <v>67.8</v>
      </c>
      <c r="AL24">
        <v>99.7</v>
      </c>
      <c r="AM24" s="37">
        <v>844.7</v>
      </c>
    </row>
    <row r="25" spans="2:40" x14ac:dyDescent="0.25">
      <c r="M25" s="6"/>
      <c r="AG25">
        <v>8</v>
      </c>
      <c r="AH25" t="s">
        <v>462</v>
      </c>
      <c r="AI25">
        <v>0.624</v>
      </c>
      <c r="AJ25">
        <v>39.5</v>
      </c>
      <c r="AK25">
        <v>91.9</v>
      </c>
      <c r="AL25">
        <v>99.8</v>
      </c>
      <c r="AM25" s="37">
        <v>977.5</v>
      </c>
    </row>
    <row r="26" spans="2:40" x14ac:dyDescent="0.25">
      <c r="M26" s="6"/>
      <c r="AG26">
        <v>9</v>
      </c>
      <c r="AH26" t="s">
        <v>462</v>
      </c>
      <c r="AI26">
        <v>0.55700000000000005</v>
      </c>
      <c r="AJ26">
        <v>64.7</v>
      </c>
      <c r="AK26">
        <v>116.7</v>
      </c>
      <c r="AL26">
        <v>100.2</v>
      </c>
      <c r="AM26" s="6">
        <v>1022.5</v>
      </c>
    </row>
    <row r="27" spans="2:40" x14ac:dyDescent="0.25">
      <c r="M27" s="6"/>
      <c r="AM27" s="37"/>
      <c r="AN27" s="37"/>
    </row>
    <row r="28" spans="2:40" x14ac:dyDescent="0.25">
      <c r="M28" s="6"/>
      <c r="AG28" t="s">
        <v>453</v>
      </c>
      <c r="AH28" t="s">
        <v>454</v>
      </c>
      <c r="AI28" t="s">
        <v>409</v>
      </c>
      <c r="AJ28" t="s">
        <v>455</v>
      </c>
      <c r="AK28" t="s">
        <v>456</v>
      </c>
      <c r="AL28" t="s">
        <v>457</v>
      </c>
      <c r="AM28" s="37" t="s">
        <v>463</v>
      </c>
      <c r="AN28" s="37" t="s">
        <v>464</v>
      </c>
    </row>
    <row r="29" spans="2:40" x14ac:dyDescent="0.25">
      <c r="M29" s="6"/>
      <c r="AG29" s="37">
        <v>10</v>
      </c>
      <c r="AH29" s="37" t="s">
        <v>460</v>
      </c>
      <c r="AI29">
        <v>100</v>
      </c>
      <c r="AJ29" s="39">
        <v>0.60899999999999999</v>
      </c>
      <c r="AK29" s="49">
        <v>45</v>
      </c>
      <c r="AL29" s="39" t="s">
        <v>461</v>
      </c>
      <c r="AM29" s="37">
        <v>0.14000000000000001</v>
      </c>
      <c r="AN29" s="37">
        <v>26</v>
      </c>
    </row>
    <row r="30" spans="2:40" x14ac:dyDescent="0.25">
      <c r="M30" s="6"/>
      <c r="AG30" s="37">
        <v>11</v>
      </c>
      <c r="AH30" s="37" t="s">
        <v>460</v>
      </c>
      <c r="AI30">
        <v>100</v>
      </c>
      <c r="AJ30" s="39">
        <v>0.56699999999999995</v>
      </c>
      <c r="AK30" s="49">
        <v>61</v>
      </c>
      <c r="AL30" s="39" t="s">
        <v>461</v>
      </c>
      <c r="AM30" s="37">
        <v>0.2</v>
      </c>
      <c r="AN30" s="37">
        <v>2</v>
      </c>
    </row>
    <row r="31" spans="2:40" x14ac:dyDescent="0.25">
      <c r="M31" s="6"/>
      <c r="AG31" s="37">
        <v>12</v>
      </c>
      <c r="AH31" s="37" t="s">
        <v>460</v>
      </c>
      <c r="AI31">
        <v>100</v>
      </c>
      <c r="AJ31" s="39">
        <v>0.51400000000000001</v>
      </c>
      <c r="AK31" s="49">
        <v>81</v>
      </c>
      <c r="AL31" s="39" t="s">
        <v>461</v>
      </c>
      <c r="AM31" s="37">
        <v>0.2</v>
      </c>
      <c r="AN31" s="37">
        <v>6</v>
      </c>
    </row>
    <row r="32" spans="2:40" x14ac:dyDescent="0.25">
      <c r="AG32" s="37">
        <v>13</v>
      </c>
      <c r="AH32" s="37" t="s">
        <v>460</v>
      </c>
      <c r="AI32">
        <v>100</v>
      </c>
      <c r="AJ32" s="39">
        <v>0.46300000000000002</v>
      </c>
      <c r="AK32" s="49">
        <v>100</v>
      </c>
      <c r="AL32" s="39" t="s">
        <v>461</v>
      </c>
      <c r="AM32" s="37">
        <v>0.25</v>
      </c>
      <c r="AN32" s="37">
        <v>16</v>
      </c>
    </row>
    <row r="33" spans="8:40" x14ac:dyDescent="0.25">
      <c r="H33" s="35"/>
      <c r="I33" s="8"/>
      <c r="J33" s="37"/>
      <c r="K33" s="39"/>
      <c r="M33" s="6"/>
      <c r="AG33" s="37">
        <v>14</v>
      </c>
      <c r="AH33" s="37" t="s">
        <v>460</v>
      </c>
      <c r="AI33">
        <v>100</v>
      </c>
      <c r="AJ33" s="39">
        <v>0.45600000000000002</v>
      </c>
      <c r="AK33" s="49">
        <v>103</v>
      </c>
      <c r="AL33" s="39" t="s">
        <v>461</v>
      </c>
      <c r="AM33" s="37">
        <v>0.12</v>
      </c>
      <c r="AN33" s="37">
        <v>220</v>
      </c>
    </row>
    <row r="34" spans="8:40" x14ac:dyDescent="0.25">
      <c r="H34" s="35"/>
      <c r="I34" s="8"/>
      <c r="J34" s="37"/>
      <c r="K34" s="39"/>
      <c r="AG34" s="37">
        <v>15</v>
      </c>
      <c r="AH34" s="37" t="s">
        <v>460</v>
      </c>
      <c r="AI34">
        <v>100</v>
      </c>
      <c r="AJ34" s="39">
        <v>0.45100000000000001</v>
      </c>
      <c r="AK34" s="49">
        <v>105</v>
      </c>
      <c r="AL34" s="39" t="s">
        <v>461</v>
      </c>
      <c r="AM34" s="37">
        <v>0.2</v>
      </c>
      <c r="AN34" s="37">
        <v>27</v>
      </c>
    </row>
    <row r="35" spans="8:40" x14ac:dyDescent="0.25">
      <c r="I35" s="6"/>
      <c r="J35" s="6"/>
      <c r="AG35" s="37">
        <v>16</v>
      </c>
      <c r="AH35" s="37" t="s">
        <v>460</v>
      </c>
      <c r="AI35">
        <v>100</v>
      </c>
      <c r="AJ35" s="39">
        <v>0.432</v>
      </c>
      <c r="AK35" s="49">
        <v>112</v>
      </c>
      <c r="AL35" s="39" t="s">
        <v>461</v>
      </c>
      <c r="AM35" s="37">
        <v>0.17</v>
      </c>
      <c r="AN35" s="37">
        <v>40</v>
      </c>
    </row>
    <row r="36" spans="8:40" x14ac:dyDescent="0.25">
      <c r="AG36" s="37">
        <v>17</v>
      </c>
      <c r="AH36" s="37" t="s">
        <v>462</v>
      </c>
      <c r="AI36">
        <v>100</v>
      </c>
      <c r="AJ36" s="39">
        <v>0.68300000000000005</v>
      </c>
      <c r="AK36" s="49">
        <v>17</v>
      </c>
      <c r="AL36" s="39">
        <v>70</v>
      </c>
      <c r="AM36" s="37">
        <v>0.2</v>
      </c>
      <c r="AN36" s="37">
        <v>2</v>
      </c>
    </row>
    <row r="37" spans="8:40" x14ac:dyDescent="0.25">
      <c r="AG37" s="37">
        <v>18</v>
      </c>
      <c r="AH37" s="37" t="s">
        <v>462</v>
      </c>
      <c r="AI37">
        <v>100</v>
      </c>
      <c r="AJ37" s="39">
        <v>0.64700000000000002</v>
      </c>
      <c r="AK37" s="49">
        <v>31</v>
      </c>
      <c r="AL37" s="39">
        <v>83</v>
      </c>
      <c r="AM37" s="37">
        <v>0.18</v>
      </c>
      <c r="AN37" s="37">
        <v>4</v>
      </c>
    </row>
    <row r="38" spans="8:40" x14ac:dyDescent="0.25">
      <c r="AG38">
        <v>19</v>
      </c>
      <c r="AH38" t="s">
        <v>462</v>
      </c>
      <c r="AI38">
        <v>100</v>
      </c>
      <c r="AJ38">
        <v>0.60699999999999998</v>
      </c>
      <c r="AK38">
        <v>46</v>
      </c>
      <c r="AL38">
        <v>98</v>
      </c>
      <c r="AM38">
        <v>0.08</v>
      </c>
      <c r="AN38">
        <v>1420</v>
      </c>
    </row>
    <row r="39" spans="8:40" x14ac:dyDescent="0.25">
      <c r="AG39">
        <v>20</v>
      </c>
      <c r="AH39" t="s">
        <v>462</v>
      </c>
      <c r="AI39">
        <v>100</v>
      </c>
      <c r="AJ39">
        <v>0.59</v>
      </c>
      <c r="AK39">
        <v>52</v>
      </c>
      <c r="AL39">
        <v>104</v>
      </c>
      <c r="AM39">
        <v>0.2</v>
      </c>
      <c r="AN39">
        <v>155</v>
      </c>
    </row>
    <row r="40" spans="8:40" x14ac:dyDescent="0.25">
      <c r="O40" s="6"/>
      <c r="P40" s="7"/>
      <c r="T40" s="7"/>
      <c r="U40" s="7"/>
      <c r="V40" s="6"/>
      <c r="W40" s="5"/>
      <c r="X40" s="5"/>
      <c r="Y40" s="5"/>
      <c r="Z40" s="5"/>
      <c r="AG40">
        <v>21</v>
      </c>
      <c r="AH40" t="s">
        <v>462</v>
      </c>
      <c r="AI40">
        <v>100</v>
      </c>
      <c r="AJ40">
        <v>0.58199999999999996</v>
      </c>
      <c r="AK40">
        <v>55</v>
      </c>
      <c r="AL40">
        <v>107</v>
      </c>
      <c r="AM40">
        <v>0.3</v>
      </c>
      <c r="AN40">
        <v>11</v>
      </c>
    </row>
    <row r="41" spans="8:40" x14ac:dyDescent="0.25">
      <c r="O41" s="39"/>
      <c r="P41" s="49"/>
      <c r="T41" s="37"/>
      <c r="U41" s="37"/>
      <c r="V41" s="4"/>
      <c r="W41" s="4"/>
      <c r="X41" s="37"/>
      <c r="Y41" s="4"/>
      <c r="AG41">
        <v>22</v>
      </c>
      <c r="AH41" t="s">
        <v>462</v>
      </c>
      <c r="AI41">
        <v>100</v>
      </c>
      <c r="AJ41">
        <v>0.56399999999999995</v>
      </c>
      <c r="AK41">
        <v>62</v>
      </c>
      <c r="AL41">
        <v>114</v>
      </c>
      <c r="AM41">
        <v>0.2</v>
      </c>
      <c r="AN41">
        <v>970</v>
      </c>
    </row>
    <row r="42" spans="8:40" x14ac:dyDescent="0.25">
      <c r="O42" s="39"/>
      <c r="P42" s="49"/>
      <c r="T42" s="37"/>
      <c r="U42" s="37"/>
      <c r="V42" s="4"/>
      <c r="W42" s="4"/>
      <c r="X42" s="37"/>
      <c r="Y42" s="4"/>
    </row>
    <row r="43" spans="8:40" x14ac:dyDescent="0.25">
      <c r="O43" s="39"/>
      <c r="P43" s="49"/>
      <c r="Q43" s="39"/>
      <c r="R43" s="37"/>
      <c r="S43" s="37"/>
      <c r="T43" s="37"/>
      <c r="U43" s="37"/>
      <c r="V43" s="4"/>
      <c r="W43" s="4"/>
      <c r="X43" s="37"/>
      <c r="Y43" s="4"/>
    </row>
    <row r="44" spans="8:40" x14ac:dyDescent="0.25">
      <c r="O44" s="39"/>
      <c r="P44" s="49"/>
      <c r="Q44" s="39"/>
      <c r="R44" s="37"/>
      <c r="S44" s="37"/>
      <c r="T44" s="37"/>
      <c r="U44" s="37"/>
      <c r="V44" s="4"/>
      <c r="W44" s="4"/>
      <c r="X44" s="37"/>
      <c r="Y44" s="4"/>
    </row>
    <row r="45" spans="8:40" x14ac:dyDescent="0.25">
      <c r="O45" s="39"/>
      <c r="P45" s="49"/>
      <c r="Q45" s="39"/>
      <c r="R45" s="37"/>
      <c r="S45" s="37"/>
      <c r="T45" s="37"/>
      <c r="U45" s="37"/>
      <c r="V45" s="4"/>
      <c r="W45" s="4"/>
      <c r="X45" s="37"/>
      <c r="Y45" s="4"/>
    </row>
    <row r="46" spans="8:40" x14ac:dyDescent="0.25">
      <c r="O46" s="39"/>
      <c r="P46" s="49"/>
      <c r="Q46" s="39"/>
      <c r="R46" s="37"/>
      <c r="S46" s="37"/>
      <c r="T46" s="37"/>
      <c r="U46" s="37"/>
      <c r="V46" s="4"/>
      <c r="W46" s="4"/>
      <c r="X46" s="37"/>
      <c r="Y46" s="4"/>
    </row>
    <row r="47" spans="8:40" x14ac:dyDescent="0.25">
      <c r="O47" s="39"/>
      <c r="P47" s="49"/>
      <c r="Q47" s="39"/>
      <c r="R47" s="37"/>
      <c r="S47" s="37"/>
      <c r="T47" s="37"/>
      <c r="U47" s="37"/>
      <c r="V47" s="4"/>
      <c r="W47" s="4"/>
      <c r="X47" s="37"/>
      <c r="Y47" s="4"/>
    </row>
    <row r="48" spans="8:40" x14ac:dyDescent="0.25">
      <c r="O48" s="39"/>
      <c r="P48" s="49"/>
      <c r="Q48" s="39"/>
      <c r="R48" s="37"/>
      <c r="S48" s="37"/>
      <c r="T48" s="37"/>
      <c r="U48" s="37"/>
      <c r="V48" s="4"/>
      <c r="W48" s="4"/>
      <c r="X48" s="37"/>
      <c r="Y48" s="4"/>
    </row>
    <row r="49" spans="15:21" x14ac:dyDescent="0.25">
      <c r="O49" s="5"/>
      <c r="P49" s="5"/>
      <c r="Q49" s="5"/>
      <c r="R49" s="5"/>
      <c r="T49" s="7"/>
      <c r="U49" s="7"/>
    </row>
    <row r="50" spans="15:21" x14ac:dyDescent="0.25">
      <c r="O50" s="4"/>
      <c r="P50" s="4"/>
      <c r="Q50" s="37"/>
      <c r="R50" s="4"/>
      <c r="T50" s="37"/>
      <c r="U50" s="37"/>
    </row>
    <row r="51" spans="15:21" x14ac:dyDescent="0.25">
      <c r="O51" s="4"/>
      <c r="P51" s="4"/>
      <c r="Q51" s="37"/>
      <c r="R51" s="4"/>
      <c r="T51" s="37"/>
      <c r="U51" s="37"/>
    </row>
    <row r="52" spans="15:21" x14ac:dyDescent="0.25">
      <c r="O52" s="4"/>
      <c r="P52" s="4"/>
      <c r="Q52" s="37"/>
      <c r="R52" s="4"/>
      <c r="T52" s="37"/>
      <c r="U52" s="37"/>
    </row>
    <row r="53" spans="15:21" x14ac:dyDescent="0.25">
      <c r="O53" s="4"/>
      <c r="P53" s="4"/>
      <c r="Q53" s="37"/>
      <c r="R53" s="4"/>
      <c r="T53" s="37"/>
      <c r="U53" s="37"/>
    </row>
    <row r="54" spans="15:21" x14ac:dyDescent="0.25">
      <c r="O54" s="4"/>
      <c r="P54" s="4"/>
      <c r="Q54" s="37"/>
      <c r="R54" s="4"/>
      <c r="T54" s="37"/>
      <c r="U54" s="37"/>
    </row>
    <row r="55" spans="15:21" x14ac:dyDescent="0.25">
      <c r="O55" s="4"/>
      <c r="P55" s="4"/>
      <c r="Q55" s="37"/>
      <c r="R55" s="4"/>
      <c r="T55" s="37"/>
      <c r="U55" s="37"/>
    </row>
    <row r="56" spans="15:21" x14ac:dyDescent="0.25">
      <c r="O56" s="4"/>
      <c r="P56" s="4"/>
      <c r="Q56" s="37"/>
      <c r="R56" s="4"/>
      <c r="T56" s="37"/>
      <c r="U56" s="37"/>
    </row>
    <row r="57" spans="15:21" x14ac:dyDescent="0.25">
      <c r="O57" s="4"/>
      <c r="P57" s="4"/>
      <c r="Q57" s="37"/>
      <c r="R57" s="4"/>
      <c r="T57" s="37"/>
      <c r="U57" s="37"/>
    </row>
    <row r="58" spans="15:21" x14ac:dyDescent="0.25">
      <c r="O58" s="4"/>
      <c r="P58" s="4"/>
      <c r="Q58" s="37"/>
      <c r="R58" s="4"/>
      <c r="T58" s="37"/>
      <c r="U58" s="37"/>
    </row>
    <row r="59" spans="15:21" x14ac:dyDescent="0.25">
      <c r="O59" s="4"/>
      <c r="P59" s="4"/>
      <c r="Q59" s="37"/>
      <c r="R59" s="4"/>
      <c r="T59" s="37"/>
      <c r="U59" s="37"/>
    </row>
    <row r="60" spans="15:21" x14ac:dyDescent="0.25">
      <c r="O60" s="4"/>
      <c r="P60" s="4"/>
      <c r="Q60" s="37"/>
      <c r="R60" s="4"/>
      <c r="T60" s="37"/>
      <c r="U60" s="37"/>
    </row>
    <row r="61" spans="15:21" x14ac:dyDescent="0.25">
      <c r="O61" s="4"/>
      <c r="P61" s="4"/>
      <c r="Q61" s="37"/>
      <c r="R61" s="4"/>
      <c r="T61" s="37"/>
      <c r="U61" s="37"/>
    </row>
    <row r="62" spans="15:21" x14ac:dyDescent="0.25">
      <c r="O62" s="4"/>
      <c r="P62" s="4"/>
      <c r="Q62" s="37"/>
      <c r="R62" s="4"/>
      <c r="T62" s="37"/>
      <c r="U62" s="37"/>
    </row>
    <row r="63" spans="15:21" x14ac:dyDescent="0.25">
      <c r="O63" s="4"/>
      <c r="P63" s="4"/>
      <c r="Q63" s="37"/>
      <c r="R63" s="4"/>
      <c r="T63" s="37"/>
      <c r="U63" s="37"/>
    </row>
    <row r="64" spans="15:21" x14ac:dyDescent="0.25">
      <c r="O64" s="4"/>
      <c r="P64" s="4"/>
      <c r="Q64" s="37"/>
      <c r="R64" s="4"/>
      <c r="T64" s="37"/>
      <c r="U64" s="37"/>
    </row>
    <row r="65" spans="1:21" x14ac:dyDescent="0.25">
      <c r="M65" s="37"/>
      <c r="N65" s="37"/>
      <c r="O65" s="4"/>
      <c r="P65" s="4"/>
      <c r="Q65" s="37"/>
      <c r="R65" s="4"/>
      <c r="T65" s="37"/>
      <c r="U65" s="37"/>
    </row>
    <row r="66" spans="1:21" x14ac:dyDescent="0.25">
      <c r="O66" s="4"/>
      <c r="P66" s="4"/>
      <c r="Q66" s="37"/>
      <c r="R66" s="4"/>
      <c r="T66" s="37"/>
      <c r="U66" s="37"/>
    </row>
    <row r="67" spans="1:21" x14ac:dyDescent="0.25">
      <c r="A67" s="36"/>
      <c r="B67" s="37"/>
      <c r="C67" s="37"/>
      <c r="D67" s="39"/>
      <c r="E67" s="37"/>
      <c r="F67" s="37"/>
      <c r="O67" s="4"/>
      <c r="P67" s="4"/>
      <c r="Q67" s="37"/>
      <c r="R67" s="4"/>
      <c r="T67" s="37"/>
      <c r="U67" s="37"/>
    </row>
    <row r="68" spans="1:21" x14ac:dyDescent="0.25">
      <c r="A68" s="36"/>
      <c r="B68" s="37"/>
      <c r="C68" s="37"/>
      <c r="D68" s="39"/>
      <c r="E68" s="37"/>
      <c r="F68" s="37"/>
      <c r="O68" s="4"/>
      <c r="P68" s="4"/>
      <c r="Q68" s="37"/>
      <c r="R68" s="4"/>
      <c r="T68" s="37"/>
      <c r="U68" s="37"/>
    </row>
    <row r="69" spans="1:21" x14ac:dyDescent="0.25">
      <c r="A69" s="36"/>
      <c r="B69" s="37"/>
      <c r="C69" s="37"/>
      <c r="D69" s="39"/>
      <c r="E69" s="37"/>
      <c r="F69" s="37"/>
      <c r="O69" s="4"/>
      <c r="P69" s="4"/>
      <c r="Q69" s="37"/>
      <c r="R69" s="4"/>
      <c r="T69" s="37"/>
      <c r="U69" s="37"/>
    </row>
    <row r="70" spans="1:21" x14ac:dyDescent="0.25">
      <c r="A70" s="36"/>
      <c r="B70" s="37"/>
      <c r="C70" s="37"/>
      <c r="D70" s="39"/>
      <c r="E70" s="37"/>
      <c r="F70" s="37"/>
      <c r="O70" s="4"/>
      <c r="P70" s="4"/>
      <c r="Q70" s="37"/>
      <c r="R70" s="4"/>
      <c r="T70" s="37"/>
      <c r="U70" s="37"/>
    </row>
    <row r="71" spans="1:21" x14ac:dyDescent="0.25">
      <c r="A71" s="36"/>
      <c r="B71" s="37"/>
      <c r="C71" s="37"/>
      <c r="D71" s="39"/>
      <c r="E71" s="37"/>
      <c r="F71" s="37"/>
      <c r="O71" s="4"/>
      <c r="P71" s="4"/>
      <c r="Q71" s="37"/>
      <c r="R71" s="4"/>
      <c r="T71" s="37"/>
      <c r="U71" s="37"/>
    </row>
    <row r="72" spans="1:21" x14ac:dyDescent="0.25">
      <c r="A72" s="36"/>
      <c r="B72" s="37"/>
      <c r="C72" s="37"/>
      <c r="D72" s="39"/>
      <c r="E72" s="37"/>
      <c r="F72" s="37"/>
      <c r="O72" s="4"/>
      <c r="P72" s="4"/>
      <c r="Q72" s="37"/>
      <c r="R72" s="4"/>
      <c r="T72" s="37"/>
      <c r="U72" s="37"/>
    </row>
    <row r="73" spans="1:21" x14ac:dyDescent="0.25">
      <c r="A73" s="36"/>
      <c r="B73" s="37"/>
      <c r="C73" s="37"/>
      <c r="D73" s="39"/>
      <c r="E73" s="37"/>
      <c r="F73" s="37"/>
      <c r="O73" s="4"/>
      <c r="P73" s="4"/>
      <c r="Q73" s="37"/>
      <c r="R73" s="4"/>
      <c r="T73" s="37"/>
      <c r="U73" s="37"/>
    </row>
    <row r="74" spans="1:21" x14ac:dyDescent="0.25">
      <c r="A74" s="36"/>
      <c r="B74" s="37"/>
      <c r="C74" s="37"/>
      <c r="D74" s="39"/>
      <c r="E74" s="37"/>
      <c r="F74" s="37"/>
      <c r="O74" s="4"/>
      <c r="P74" s="4"/>
      <c r="Q74" s="37"/>
      <c r="R74" s="4"/>
      <c r="T74" s="37"/>
      <c r="U74" s="37"/>
    </row>
    <row r="75" spans="1:21" x14ac:dyDescent="0.25">
      <c r="A75" s="36"/>
      <c r="B75" s="37"/>
      <c r="C75" s="37"/>
      <c r="D75" s="39"/>
      <c r="E75" s="37"/>
      <c r="F75" s="37"/>
      <c r="O75" s="4"/>
      <c r="P75" s="4"/>
      <c r="Q75" s="37"/>
      <c r="R75" s="4"/>
      <c r="T75" s="37"/>
      <c r="U75" s="37"/>
    </row>
    <row r="104" spans="5:10" x14ac:dyDescent="0.25">
      <c r="E104" s="4"/>
      <c r="G104" s="4"/>
      <c r="H104" s="50"/>
      <c r="I104" s="50"/>
      <c r="J104" s="50"/>
    </row>
    <row r="105" spans="5:10" x14ac:dyDescent="0.25">
      <c r="E105" s="4"/>
      <c r="G105" s="4"/>
      <c r="H105" s="50"/>
      <c r="I105" s="50"/>
    </row>
    <row r="106" spans="5:10" x14ac:dyDescent="0.25">
      <c r="E106" s="4"/>
      <c r="G106" s="4"/>
      <c r="H106" s="50"/>
      <c r="I106" s="50"/>
    </row>
    <row r="107" spans="5:10" x14ac:dyDescent="0.25">
      <c r="E107" s="4"/>
      <c r="G107" s="4"/>
      <c r="H107" s="50"/>
      <c r="I107" s="50"/>
    </row>
    <row r="108" spans="5:10" x14ac:dyDescent="0.25">
      <c r="E108" s="4"/>
      <c r="G108" s="4"/>
      <c r="H108" s="50"/>
      <c r="I108" s="50"/>
    </row>
    <row r="109" spans="5:10" x14ac:dyDescent="0.25">
      <c r="E109" s="4"/>
      <c r="G109" s="4"/>
      <c r="H109" s="50"/>
      <c r="I109" s="50"/>
    </row>
    <row r="110" spans="5:10" x14ac:dyDescent="0.25">
      <c r="E110" s="4"/>
      <c r="G110" s="4"/>
      <c r="H110" s="50"/>
      <c r="I110" s="50"/>
    </row>
    <row r="111" spans="5:10" x14ac:dyDescent="0.25">
      <c r="E111" s="4"/>
      <c r="G111" s="4"/>
      <c r="H111" s="50"/>
      <c r="I111" s="50"/>
    </row>
    <row r="112" spans="5:10" x14ac:dyDescent="0.25">
      <c r="E112" s="4"/>
      <c r="G112" s="4"/>
      <c r="H112" s="50"/>
      <c r="I112" s="50"/>
    </row>
    <row r="113" spans="5:9" x14ac:dyDescent="0.25">
      <c r="E113" s="4"/>
      <c r="G113" s="4"/>
      <c r="H113" s="50"/>
      <c r="I113" s="50"/>
    </row>
    <row r="114" spans="5:9" x14ac:dyDescent="0.25">
      <c r="E114" s="4"/>
      <c r="G114" s="4"/>
      <c r="H114" s="50"/>
      <c r="I114" s="50"/>
    </row>
    <row r="115" spans="5:9" x14ac:dyDescent="0.25">
      <c r="E115" s="4"/>
      <c r="G115" s="4"/>
      <c r="H115" s="50"/>
      <c r="I115" s="50"/>
    </row>
    <row r="116" spans="5:9" x14ac:dyDescent="0.25">
      <c r="E116" s="4"/>
      <c r="G116" s="4"/>
      <c r="H116" s="50"/>
      <c r="I116" s="50"/>
    </row>
    <row r="117" spans="5:9" x14ac:dyDescent="0.25">
      <c r="E117" s="4"/>
      <c r="G117" s="4"/>
      <c r="H117" s="50"/>
      <c r="I117" s="50"/>
    </row>
    <row r="118" spans="5:9" x14ac:dyDescent="0.25">
      <c r="E118" s="4"/>
      <c r="G118" s="4"/>
      <c r="H118" s="50"/>
      <c r="I118" s="50"/>
    </row>
    <row r="119" spans="5:9" x14ac:dyDescent="0.25">
      <c r="E119" s="4"/>
      <c r="G119" s="4"/>
      <c r="H119" s="50"/>
      <c r="I119" s="50"/>
    </row>
    <row r="120" spans="5:9" x14ac:dyDescent="0.25">
      <c r="E120" s="4"/>
      <c r="G120" s="4"/>
      <c r="H120" s="50"/>
      <c r="I120" s="50"/>
    </row>
    <row r="121" spans="5:9" x14ac:dyDescent="0.25">
      <c r="E121" s="4"/>
      <c r="G121" s="4"/>
      <c r="H121" s="50"/>
      <c r="I121" s="50"/>
    </row>
    <row r="122" spans="5:9" x14ac:dyDescent="0.25">
      <c r="E122" s="4"/>
      <c r="G122" s="4"/>
      <c r="H122" s="50"/>
      <c r="I122" s="50"/>
    </row>
    <row r="123" spans="5:9" x14ac:dyDescent="0.25">
      <c r="E123" s="4"/>
      <c r="G123" s="4"/>
      <c r="H123" s="50"/>
      <c r="I123" s="50"/>
    </row>
    <row r="124" spans="5:9" x14ac:dyDescent="0.25">
      <c r="E124" s="4"/>
      <c r="G124" s="4"/>
      <c r="H124" s="50"/>
      <c r="I124" s="50"/>
    </row>
    <row r="125" spans="5:9" x14ac:dyDescent="0.25">
      <c r="E125" s="4"/>
      <c r="G125" s="4"/>
      <c r="H125" s="50"/>
      <c r="I125" s="50"/>
    </row>
    <row r="126" spans="5:9" x14ac:dyDescent="0.25">
      <c r="E126" s="4"/>
      <c r="G126" s="4"/>
      <c r="H126" s="50"/>
      <c r="I126" s="50"/>
    </row>
    <row r="127" spans="5:9" x14ac:dyDescent="0.25">
      <c r="E127" s="4"/>
      <c r="G127" s="4"/>
      <c r="H127" s="50"/>
      <c r="I127" s="50"/>
    </row>
    <row r="128" spans="5:9" x14ac:dyDescent="0.25">
      <c r="E128" s="4"/>
      <c r="G128" s="4"/>
      <c r="H128" s="50"/>
      <c r="I128" s="50"/>
    </row>
    <row r="129" spans="5:9" x14ac:dyDescent="0.25">
      <c r="E129" s="4"/>
      <c r="G129" s="4"/>
      <c r="H129" s="50"/>
      <c r="I129" s="50"/>
    </row>
    <row r="130" spans="5:9" x14ac:dyDescent="0.25">
      <c r="E130" s="4"/>
      <c r="G130" s="4"/>
      <c r="H130" s="50"/>
      <c r="I130" s="50"/>
    </row>
    <row r="131" spans="5:9" x14ac:dyDescent="0.25">
      <c r="E131" s="4"/>
      <c r="G131" s="4"/>
      <c r="H131" s="50"/>
      <c r="I131" s="50"/>
    </row>
    <row r="132" spans="5:9" x14ac:dyDescent="0.25">
      <c r="E132" s="4"/>
      <c r="G132" s="4"/>
      <c r="H132" s="50"/>
      <c r="I132" s="50"/>
    </row>
    <row r="133" spans="5:9" x14ac:dyDescent="0.25">
      <c r="E133" s="4"/>
      <c r="G133" s="4"/>
      <c r="H133" s="50"/>
      <c r="I133" s="50"/>
    </row>
    <row r="134" spans="5:9" x14ac:dyDescent="0.25">
      <c r="E134" s="4"/>
      <c r="G134" s="4"/>
      <c r="H134" s="50"/>
      <c r="I134" s="50"/>
    </row>
    <row r="135" spans="5:9" x14ac:dyDescent="0.25">
      <c r="E135" s="4"/>
      <c r="G135" s="4"/>
      <c r="H135" s="50"/>
      <c r="I135" s="50"/>
    </row>
    <row r="136" spans="5:9" x14ac:dyDescent="0.25">
      <c r="E136" s="4"/>
      <c r="G136" s="4"/>
      <c r="H136" s="50"/>
      <c r="I136" s="50"/>
    </row>
    <row r="137" spans="5:9" x14ac:dyDescent="0.25">
      <c r="E137" s="4"/>
      <c r="G137" s="4"/>
      <c r="H137" s="50"/>
      <c r="I137" s="50"/>
    </row>
    <row r="138" spans="5:9" x14ac:dyDescent="0.25">
      <c r="E138" s="4"/>
      <c r="G138" s="4"/>
      <c r="H138" s="50"/>
      <c r="I138" s="50"/>
    </row>
    <row r="139" spans="5:9" x14ac:dyDescent="0.25">
      <c r="E139" s="4"/>
      <c r="G139" s="4"/>
      <c r="H139" s="50"/>
      <c r="I139" s="50"/>
    </row>
    <row r="140" spans="5:9" x14ac:dyDescent="0.25">
      <c r="E140" s="4"/>
      <c r="G140" s="4"/>
      <c r="H140" s="50"/>
      <c r="I140" s="50"/>
    </row>
    <row r="141" spans="5:9" x14ac:dyDescent="0.25">
      <c r="E141" s="4"/>
      <c r="G141" s="4"/>
      <c r="H141" s="50"/>
      <c r="I141" s="50"/>
    </row>
    <row r="142" spans="5:9" x14ac:dyDescent="0.25">
      <c r="E142" s="4"/>
      <c r="G142" s="4"/>
      <c r="H142" s="50"/>
      <c r="I142" s="50"/>
    </row>
    <row r="143" spans="5:9" x14ac:dyDescent="0.25">
      <c r="E143" s="4"/>
      <c r="G143" s="4"/>
      <c r="H143" s="50"/>
      <c r="I143" s="50"/>
    </row>
    <row r="144" spans="5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  <row r="157" spans="9:9" x14ac:dyDescent="0.25">
      <c r="I157" s="50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6D4FDE-C117-4B22-88FD-0AD7B0F40D13}">
  <sheetPr>
    <tabColor theme="7"/>
  </sheetPr>
  <dimension ref="A1:AL228"/>
  <sheetViews>
    <sheetView zoomScale="85" zoomScaleNormal="85" workbookViewId="0">
      <selection activeCell="A78" sqref="A78"/>
    </sheetView>
  </sheetViews>
  <sheetFormatPr baseColWidth="10" defaultRowHeight="15" x14ac:dyDescent="0.25"/>
  <cols>
    <col min="1" max="1" width="11.42578125" customWidth="1"/>
    <col min="2" max="2" width="12.5703125" customWidth="1"/>
  </cols>
  <sheetData>
    <row r="1" spans="1:38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  <c r="AJ1" t="s">
        <v>86</v>
      </c>
      <c r="AK1" t="s">
        <v>24</v>
      </c>
      <c r="AL1" t="s">
        <v>25</v>
      </c>
    </row>
    <row r="2" spans="1:38" x14ac:dyDescent="0.25">
      <c r="A2" s="55"/>
      <c r="B2" s="56"/>
      <c r="C2" s="56" t="s">
        <v>149</v>
      </c>
      <c r="D2" s="56" t="s">
        <v>149</v>
      </c>
      <c r="E2" s="56" t="s">
        <v>149</v>
      </c>
      <c r="F2" s="56">
        <v>0</v>
      </c>
      <c r="G2" s="56">
        <v>2.65</v>
      </c>
      <c r="H2" s="124">
        <f>0.39^2/(0.48*0.31)</f>
        <v>1.022177419354839</v>
      </c>
      <c r="I2" s="124">
        <f>0.48/0.31</f>
        <v>1.5483870967741935</v>
      </c>
      <c r="J2" s="56">
        <v>0.43</v>
      </c>
      <c r="K2" s="56">
        <v>0.82099999999999995</v>
      </c>
      <c r="L2" s="56">
        <v>0.63100000000000001</v>
      </c>
      <c r="M2" s="56" t="s">
        <v>149</v>
      </c>
      <c r="N2" s="56" t="s">
        <v>565</v>
      </c>
      <c r="O2" s="126">
        <v>1</v>
      </c>
      <c r="P2" s="125" t="s">
        <v>412</v>
      </c>
      <c r="V2" s="1"/>
      <c r="AJ2">
        <v>1</v>
      </c>
      <c r="AK2" s="4">
        <v>9.91929937089958</v>
      </c>
      <c r="AL2" s="4">
        <v>0.84404887583413701</v>
      </c>
    </row>
    <row r="3" spans="1:38" ht="15.75" thickBot="1" x14ac:dyDescent="0.3">
      <c r="A3" s="29"/>
      <c r="B3" s="30" t="s">
        <v>114</v>
      </c>
      <c r="C3" s="30" t="s">
        <v>608</v>
      </c>
      <c r="D3" s="30" t="s">
        <v>608</v>
      </c>
      <c r="E3" s="30" t="s">
        <v>608</v>
      </c>
      <c r="F3" s="30">
        <v>0</v>
      </c>
      <c r="G3" s="30">
        <v>2.65</v>
      </c>
      <c r="H3" s="30">
        <f>0.3^2/(0.4*0.25)</f>
        <v>0.89999999999999991</v>
      </c>
      <c r="I3" s="30">
        <v>1.6</v>
      </c>
      <c r="J3" s="30">
        <v>0.38</v>
      </c>
      <c r="K3" s="30">
        <v>0.86</v>
      </c>
      <c r="L3" s="30">
        <v>0.53</v>
      </c>
      <c r="M3" s="30" t="s">
        <v>246</v>
      </c>
      <c r="N3" s="30" t="s">
        <v>565</v>
      </c>
      <c r="O3" s="72" t="s">
        <v>149</v>
      </c>
      <c r="P3" s="73" t="s">
        <v>411</v>
      </c>
      <c r="V3" s="1"/>
      <c r="AJ3">
        <v>2</v>
      </c>
      <c r="AK3" s="4">
        <v>43.6424620543605</v>
      </c>
      <c r="AL3" s="4">
        <v>0.84500955622274498</v>
      </c>
    </row>
    <row r="4" spans="1:38" x14ac:dyDescent="0.25">
      <c r="V4" s="1"/>
      <c r="AJ4">
        <v>3</v>
      </c>
      <c r="AK4" s="4">
        <v>44.250068469035398</v>
      </c>
      <c r="AL4" s="4">
        <v>0.84286455454272802</v>
      </c>
    </row>
    <row r="5" spans="1:38" ht="16.5" thickBot="1" x14ac:dyDescent="0.3">
      <c r="P5" s="9"/>
      <c r="V5" s="1"/>
      <c r="AJ5">
        <v>4</v>
      </c>
      <c r="AK5" s="4">
        <v>62.731251159329197</v>
      </c>
      <c r="AL5" s="4">
        <v>0.83709613668469496</v>
      </c>
    </row>
    <row r="6" spans="1:38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100" t="s">
        <v>572</v>
      </c>
      <c r="K6" s="98" t="s">
        <v>574</v>
      </c>
      <c r="L6" s="22" t="s">
        <v>573</v>
      </c>
      <c r="V6" s="1"/>
      <c r="AJ6">
        <v>5</v>
      </c>
      <c r="AK6" s="4">
        <v>90.857520759078298</v>
      </c>
      <c r="AL6" s="4">
        <v>0.837991061589765</v>
      </c>
    </row>
    <row r="7" spans="1:38" x14ac:dyDescent="0.25">
      <c r="B7" s="55" t="str">
        <f t="shared" ref="B7:B14" si="0">Q138</f>
        <v>M0E68C35.prn</v>
      </c>
      <c r="C7" s="56" t="s">
        <v>197</v>
      </c>
      <c r="D7" s="56">
        <f t="shared" ref="D7:E14" si="1">W138</f>
        <v>100</v>
      </c>
      <c r="E7" s="57">
        <f t="shared" si="1"/>
        <v>0.442</v>
      </c>
      <c r="F7" s="56">
        <f t="shared" ref="F7:F41" si="2">D7</f>
        <v>100</v>
      </c>
      <c r="G7" s="57">
        <f t="shared" ref="G7:G14" si="3">U138</f>
        <v>0.66700000000000004</v>
      </c>
      <c r="H7" s="58">
        <f t="shared" ref="H7:H14" si="4">U200</f>
        <v>33</v>
      </c>
      <c r="I7" s="56" t="s">
        <v>195</v>
      </c>
      <c r="J7" s="56">
        <v>1</v>
      </c>
      <c r="K7" s="96">
        <f>AVERAGE(G7:G8)</f>
        <v>0.66700000000000004</v>
      </c>
      <c r="L7" s="60" t="str">
        <f>_xlfn.CONCAT("p_eff = ",F7," , e0_prom = ",ROUND(K7,3))</f>
        <v>p_eff = 100 , e0_prom = 0.667</v>
      </c>
      <c r="V7" s="1"/>
      <c r="AJ7">
        <v>6</v>
      </c>
      <c r="AK7" s="4">
        <v>69.6093150486317</v>
      </c>
      <c r="AL7" s="4">
        <v>0.82588952356177903</v>
      </c>
    </row>
    <row r="8" spans="1:38" x14ac:dyDescent="0.25">
      <c r="B8" s="27" t="str">
        <f t="shared" si="0"/>
        <v>M0E68C40.prn</v>
      </c>
      <c r="C8" s="10" t="s">
        <v>197</v>
      </c>
      <c r="D8" s="10">
        <f t="shared" si="1"/>
        <v>100</v>
      </c>
      <c r="E8" s="11">
        <f t="shared" si="1"/>
        <v>0.51</v>
      </c>
      <c r="F8" s="10">
        <f t="shared" si="2"/>
        <v>100</v>
      </c>
      <c r="G8" s="11">
        <f t="shared" si="3"/>
        <v>0.66700000000000004</v>
      </c>
      <c r="H8" s="52">
        <f t="shared" si="4"/>
        <v>16</v>
      </c>
      <c r="I8" s="10" t="s">
        <v>195</v>
      </c>
      <c r="J8" s="10">
        <v>1</v>
      </c>
      <c r="K8" s="69">
        <f>AVERAGE(G7:G8)</f>
        <v>0.66700000000000004</v>
      </c>
      <c r="L8" s="28" t="str">
        <f t="shared" ref="L8:L41" si="5">_xlfn.CONCAT("p_eff = ",F8," , e0_prom = ",ROUND(K8,3))</f>
        <v>p_eff = 100 , e0_prom = 0.667</v>
      </c>
      <c r="V8" s="1"/>
      <c r="AJ8">
        <v>7</v>
      </c>
      <c r="AK8" s="4">
        <v>81.177274645604101</v>
      </c>
      <c r="AL8" s="4">
        <v>0.82586567816665002</v>
      </c>
    </row>
    <row r="9" spans="1:38" x14ac:dyDescent="0.25">
      <c r="B9" s="27" t="str">
        <f t="shared" si="0"/>
        <v>M0E71C28.prn</v>
      </c>
      <c r="C9" s="10" t="s">
        <v>197</v>
      </c>
      <c r="D9" s="10">
        <f t="shared" si="1"/>
        <v>100</v>
      </c>
      <c r="E9" s="11">
        <f t="shared" si="1"/>
        <v>0.25900000000000001</v>
      </c>
      <c r="F9" s="10">
        <f t="shared" si="2"/>
        <v>100</v>
      </c>
      <c r="G9" s="11">
        <f t="shared" si="3"/>
        <v>0.68799999999999994</v>
      </c>
      <c r="H9" s="52">
        <f t="shared" si="4"/>
        <v>40</v>
      </c>
      <c r="I9" s="10" t="s">
        <v>195</v>
      </c>
      <c r="J9" s="10">
        <v>2</v>
      </c>
      <c r="K9" s="69">
        <f>AVERAGE(G9:G11)</f>
        <v>0.68666666666666665</v>
      </c>
      <c r="L9" s="28" t="str">
        <f t="shared" si="5"/>
        <v>p_eff = 100 , e0_prom = 0.687</v>
      </c>
      <c r="V9" s="1"/>
      <c r="AJ9">
        <v>8</v>
      </c>
      <c r="AK9" s="4">
        <v>91.403367802130504</v>
      </c>
      <c r="AL9" s="4">
        <v>0.82370441826268204</v>
      </c>
    </row>
    <row r="10" spans="1:38" x14ac:dyDescent="0.25">
      <c r="B10" s="27" t="str">
        <f t="shared" si="0"/>
        <v>M0E71C31.prn</v>
      </c>
      <c r="C10" s="10" t="s">
        <v>197</v>
      </c>
      <c r="D10" s="10">
        <f t="shared" si="1"/>
        <v>100</v>
      </c>
      <c r="E10" s="11">
        <f t="shared" si="1"/>
        <v>0.27500000000000002</v>
      </c>
      <c r="F10" s="10">
        <f t="shared" si="2"/>
        <v>100</v>
      </c>
      <c r="G10" s="11">
        <f t="shared" si="3"/>
        <v>0.68300000000000005</v>
      </c>
      <c r="H10" s="52">
        <f t="shared" si="4"/>
        <v>13</v>
      </c>
      <c r="I10" s="10" t="s">
        <v>195</v>
      </c>
      <c r="J10" s="10">
        <v>2</v>
      </c>
      <c r="K10" s="69">
        <f>AVERAGE(G9:G11)</f>
        <v>0.68666666666666665</v>
      </c>
      <c r="L10" s="28" t="str">
        <f t="shared" si="5"/>
        <v>p_eff = 100 , e0_prom = 0.687</v>
      </c>
      <c r="V10" s="1"/>
      <c r="AJ10">
        <v>9</v>
      </c>
      <c r="AK10" s="4">
        <v>103.661797155291</v>
      </c>
      <c r="AL10" s="4">
        <v>0.82463727902363904</v>
      </c>
    </row>
    <row r="11" spans="1:38" x14ac:dyDescent="0.25">
      <c r="B11" s="27" t="str">
        <f t="shared" si="0"/>
        <v>M0E71C33.prn</v>
      </c>
      <c r="C11" s="10" t="s">
        <v>197</v>
      </c>
      <c r="D11" s="10">
        <f t="shared" si="1"/>
        <v>100</v>
      </c>
      <c r="E11" s="11">
        <f t="shared" si="1"/>
        <v>0.308</v>
      </c>
      <c r="F11" s="10">
        <f t="shared" si="2"/>
        <v>100</v>
      </c>
      <c r="G11" s="11">
        <f t="shared" si="3"/>
        <v>0.68899999999999995</v>
      </c>
      <c r="H11" s="52">
        <f t="shared" si="4"/>
        <v>13</v>
      </c>
      <c r="I11" s="10" t="s">
        <v>195</v>
      </c>
      <c r="J11" s="10">
        <v>2</v>
      </c>
      <c r="K11" s="69">
        <f>AVERAGE(G9:G11)</f>
        <v>0.68666666666666665</v>
      </c>
      <c r="L11" s="28" t="str">
        <f t="shared" si="5"/>
        <v>p_eff = 100 , e0_prom = 0.687</v>
      </c>
      <c r="V11" s="1"/>
      <c r="AJ11">
        <v>10</v>
      </c>
      <c r="AK11" s="4">
        <v>112.76315571638899</v>
      </c>
      <c r="AL11" s="4">
        <v>0.82890994027812404</v>
      </c>
    </row>
    <row r="12" spans="1:38" x14ac:dyDescent="0.25">
      <c r="B12" s="27" t="str">
        <f t="shared" si="0"/>
        <v>M0E72C27.prn</v>
      </c>
      <c r="C12" s="10" t="s">
        <v>197</v>
      </c>
      <c r="D12" s="10">
        <f t="shared" si="1"/>
        <v>100</v>
      </c>
      <c r="E12" s="11">
        <f t="shared" si="1"/>
        <v>0.36299999999999999</v>
      </c>
      <c r="F12" s="10">
        <f t="shared" si="2"/>
        <v>100</v>
      </c>
      <c r="G12" s="11">
        <f t="shared" si="3"/>
        <v>0.69699999999999995</v>
      </c>
      <c r="H12" s="52">
        <f t="shared" si="4"/>
        <v>77</v>
      </c>
      <c r="I12" s="10" t="s">
        <v>195</v>
      </c>
      <c r="J12" s="10">
        <v>3</v>
      </c>
      <c r="K12" s="69">
        <f>AVERAGE(G12:G16)</f>
        <v>0.70299999999999996</v>
      </c>
      <c r="L12" s="28" t="str">
        <f t="shared" si="5"/>
        <v>p_eff = 100 , e0_prom = 0.703</v>
      </c>
      <c r="V12" s="1"/>
      <c r="AJ12">
        <v>11</v>
      </c>
      <c r="AK12" s="4">
        <v>139.051969981772</v>
      </c>
      <c r="AL12" s="4">
        <v>0.82768696054309698</v>
      </c>
    </row>
    <row r="13" spans="1:38" x14ac:dyDescent="0.25">
      <c r="B13" s="27" t="str">
        <f t="shared" si="0"/>
        <v>M0E72C30.prn</v>
      </c>
      <c r="C13" s="10" t="s">
        <v>197</v>
      </c>
      <c r="D13" s="10">
        <f t="shared" si="1"/>
        <v>100</v>
      </c>
      <c r="E13" s="11">
        <f t="shared" si="1"/>
        <v>0.38700000000000001</v>
      </c>
      <c r="F13" s="10">
        <f t="shared" si="2"/>
        <v>100</v>
      </c>
      <c r="G13" s="11">
        <f t="shared" si="3"/>
        <v>0.69899999999999995</v>
      </c>
      <c r="H13" s="52">
        <f t="shared" si="4"/>
        <v>61</v>
      </c>
      <c r="I13" s="10" t="s">
        <v>195</v>
      </c>
      <c r="J13" s="10">
        <v>3</v>
      </c>
      <c r="K13" s="69">
        <f>AVERAGE(G12:G16)</f>
        <v>0.70299999999999996</v>
      </c>
      <c r="L13" s="28" t="str">
        <f t="shared" si="5"/>
        <v>p_eff = 100 , e0_prom = 0.703</v>
      </c>
      <c r="V13" s="1"/>
      <c r="AJ13">
        <v>12</v>
      </c>
      <c r="AK13" s="4">
        <v>126.949185693473</v>
      </c>
      <c r="AL13" s="4">
        <v>0.82460584645733304</v>
      </c>
    </row>
    <row r="14" spans="1:38" x14ac:dyDescent="0.25">
      <c r="B14" s="27" t="str">
        <f t="shared" si="0"/>
        <v>M0E72C35.prn</v>
      </c>
      <c r="C14" s="10" t="s">
        <v>197</v>
      </c>
      <c r="D14" s="10">
        <f t="shared" si="1"/>
        <v>100</v>
      </c>
      <c r="E14" s="11">
        <f t="shared" si="1"/>
        <v>0.439</v>
      </c>
      <c r="F14" s="10">
        <f t="shared" si="2"/>
        <v>100</v>
      </c>
      <c r="G14" s="11">
        <f t="shared" si="3"/>
        <v>0.69899999999999995</v>
      </c>
      <c r="H14" s="52">
        <f t="shared" si="4"/>
        <v>14</v>
      </c>
      <c r="I14" s="10" t="s">
        <v>195</v>
      </c>
      <c r="J14" s="10">
        <v>3</v>
      </c>
      <c r="K14" s="69">
        <f>AVERAGE(G12:G16)</f>
        <v>0.70299999999999996</v>
      </c>
      <c r="L14" s="28" t="str">
        <f t="shared" si="5"/>
        <v>p_eff = 100 , e0_prom = 0.703</v>
      </c>
      <c r="M14" s="6"/>
      <c r="Q14" s="6"/>
      <c r="V14" s="1"/>
      <c r="AJ14">
        <v>13</v>
      </c>
      <c r="AK14" s="4">
        <v>131.482906164143</v>
      </c>
      <c r="AL14" s="4">
        <v>0.82674326096617201</v>
      </c>
    </row>
    <row r="15" spans="1:38" x14ac:dyDescent="0.25">
      <c r="B15" s="27" t="str">
        <f>Q147</f>
        <v>M0E73C31.prn</v>
      </c>
      <c r="C15" s="10" t="s">
        <v>197</v>
      </c>
      <c r="D15" s="10">
        <f t="shared" ref="D15:E17" si="6">W147</f>
        <v>100</v>
      </c>
      <c r="E15" s="11">
        <f t="shared" si="6"/>
        <v>0.374</v>
      </c>
      <c r="F15" s="10">
        <f t="shared" si="2"/>
        <v>100</v>
      </c>
      <c r="G15" s="11">
        <f>U147</f>
        <v>0.71</v>
      </c>
      <c r="H15" s="52">
        <f>U209</f>
        <v>17</v>
      </c>
      <c r="I15" s="10" t="s">
        <v>195</v>
      </c>
      <c r="J15" s="10">
        <v>3</v>
      </c>
      <c r="K15" s="69">
        <f>AVERAGE(G12:G16)</f>
        <v>0.70299999999999996</v>
      </c>
      <c r="L15" s="28" t="str">
        <f t="shared" si="5"/>
        <v>p_eff = 100 , e0_prom = 0.703</v>
      </c>
      <c r="M15" s="6"/>
      <c r="AJ15">
        <v>14</v>
      </c>
      <c r="AK15" s="4">
        <v>126.092422177204</v>
      </c>
      <c r="AL15" s="4">
        <v>0.82770213488545097</v>
      </c>
    </row>
    <row r="16" spans="1:38" x14ac:dyDescent="0.25">
      <c r="B16" s="27" t="str">
        <f>Q148</f>
        <v>M0E73C37.prn</v>
      </c>
      <c r="C16" s="10" t="s">
        <v>197</v>
      </c>
      <c r="D16" s="10">
        <f t="shared" si="6"/>
        <v>100</v>
      </c>
      <c r="E16" s="11">
        <f t="shared" si="6"/>
        <v>0.442</v>
      </c>
      <c r="F16" s="10">
        <f t="shared" si="2"/>
        <v>100</v>
      </c>
      <c r="G16" s="11">
        <f>U148</f>
        <v>0.71</v>
      </c>
      <c r="H16" s="52">
        <f>U210</f>
        <v>13</v>
      </c>
      <c r="I16" s="10" t="s">
        <v>195</v>
      </c>
      <c r="J16" s="10">
        <v>3</v>
      </c>
      <c r="K16" s="69">
        <f>AVERAGE(G12:G16)</f>
        <v>0.70299999999999996</v>
      </c>
      <c r="L16" s="28" t="str">
        <f t="shared" si="5"/>
        <v>p_eff = 100 , e0_prom = 0.703</v>
      </c>
      <c r="M16" s="6"/>
      <c r="AJ16">
        <v>15</v>
      </c>
      <c r="AK16" s="4">
        <v>129.67748845588901</v>
      </c>
      <c r="AL16" s="4">
        <v>0.82888826264618798</v>
      </c>
    </row>
    <row r="17" spans="2:38" x14ac:dyDescent="0.25">
      <c r="B17" s="27" t="str">
        <f>Q149</f>
        <v>M0E74C22.prn</v>
      </c>
      <c r="C17" s="10" t="s">
        <v>197</v>
      </c>
      <c r="D17" s="10">
        <f t="shared" si="6"/>
        <v>100</v>
      </c>
      <c r="E17" s="11">
        <f t="shared" si="6"/>
        <v>0.35499999999999998</v>
      </c>
      <c r="F17" s="10">
        <f t="shared" si="2"/>
        <v>100</v>
      </c>
      <c r="G17" s="11">
        <f>U149</f>
        <v>0.73299999999999998</v>
      </c>
      <c r="H17" s="52">
        <f>U211</f>
        <v>112</v>
      </c>
      <c r="I17" s="10" t="s">
        <v>195</v>
      </c>
      <c r="J17" s="10" t="s">
        <v>149</v>
      </c>
      <c r="K17" s="69" t="s">
        <v>149</v>
      </c>
      <c r="L17" s="28" t="s">
        <v>149</v>
      </c>
      <c r="M17" s="6"/>
      <c r="AJ17">
        <v>16</v>
      </c>
      <c r="AK17" s="4">
        <v>179.966924968352</v>
      </c>
      <c r="AL17" s="4">
        <v>0.81859933594187495</v>
      </c>
    </row>
    <row r="18" spans="2:38" x14ac:dyDescent="0.25">
      <c r="B18" s="27" t="str">
        <f>Q152</f>
        <v>M0E75C22.prn</v>
      </c>
      <c r="C18" s="10" t="s">
        <v>197</v>
      </c>
      <c r="D18" s="10">
        <f t="shared" ref="D18:E20" si="7">W152</f>
        <v>100</v>
      </c>
      <c r="E18" s="11">
        <f t="shared" si="7"/>
        <v>0.40200000000000002</v>
      </c>
      <c r="F18" s="10">
        <f t="shared" si="2"/>
        <v>100</v>
      </c>
      <c r="G18" s="11">
        <f>U152</f>
        <v>0.73299999999999998</v>
      </c>
      <c r="H18" s="52">
        <f>U214</f>
        <v>244</v>
      </c>
      <c r="I18" s="10" t="s">
        <v>195</v>
      </c>
      <c r="J18" s="10" t="s">
        <v>149</v>
      </c>
      <c r="K18" s="69" t="s">
        <v>149</v>
      </c>
      <c r="L18" s="28" t="s">
        <v>149</v>
      </c>
      <c r="M18" s="6"/>
      <c r="AJ18">
        <v>17</v>
      </c>
      <c r="AK18" s="4">
        <v>170.15939834178499</v>
      </c>
      <c r="AL18" s="4">
        <v>0.81670326573525098</v>
      </c>
    </row>
    <row r="19" spans="2:38" x14ac:dyDescent="0.25">
      <c r="B19" s="27" t="str">
        <f>Q153</f>
        <v>M0E75C25.prn</v>
      </c>
      <c r="C19" s="10" t="s">
        <v>197</v>
      </c>
      <c r="D19" s="10">
        <f t="shared" si="7"/>
        <v>100</v>
      </c>
      <c r="E19" s="11">
        <f t="shared" si="7"/>
        <v>0.29399999999999998</v>
      </c>
      <c r="F19" s="10">
        <f t="shared" si="2"/>
        <v>100</v>
      </c>
      <c r="G19" s="11">
        <f>U153</f>
        <v>0.73099999999999998</v>
      </c>
      <c r="H19" s="52">
        <f>U215</f>
        <v>36</v>
      </c>
      <c r="I19" s="10" t="s">
        <v>195</v>
      </c>
      <c r="J19" s="10">
        <v>4</v>
      </c>
      <c r="K19" s="69">
        <f>AVERAGE(G19:G22)</f>
        <v>0.73499999999999988</v>
      </c>
      <c r="L19" s="28" t="str">
        <f t="shared" si="5"/>
        <v>p_eff = 100 , e0_prom = 0.735</v>
      </c>
      <c r="M19" s="6"/>
      <c r="AJ19">
        <v>18</v>
      </c>
      <c r="AK19" s="4">
        <v>253.33717688852499</v>
      </c>
      <c r="AL19" s="4">
        <v>0.81187963133573904</v>
      </c>
    </row>
    <row r="20" spans="2:38" x14ac:dyDescent="0.25">
      <c r="B20" s="27" t="str">
        <f>Q154</f>
        <v>M0E75C30.prn</v>
      </c>
      <c r="C20" s="10" t="s">
        <v>197</v>
      </c>
      <c r="D20" s="10">
        <f t="shared" si="7"/>
        <v>100</v>
      </c>
      <c r="E20" s="11">
        <f t="shared" si="7"/>
        <v>0.35099999999999998</v>
      </c>
      <c r="F20" s="10">
        <f t="shared" si="2"/>
        <v>100</v>
      </c>
      <c r="G20" s="11">
        <f>U154</f>
        <v>0.73</v>
      </c>
      <c r="H20" s="52">
        <f>U216</f>
        <v>8</v>
      </c>
      <c r="I20" s="10" t="s">
        <v>195</v>
      </c>
      <c r="J20" s="10">
        <v>4</v>
      </c>
      <c r="K20" s="69">
        <f>AVERAGE(G19:G22)</f>
        <v>0.73499999999999988</v>
      </c>
      <c r="L20" s="28" t="str">
        <f t="shared" si="5"/>
        <v>p_eff = 100 , e0_prom = 0.735</v>
      </c>
      <c r="M20" s="6"/>
      <c r="AJ20">
        <v>19</v>
      </c>
      <c r="AK20" s="4">
        <v>233.075852440479</v>
      </c>
      <c r="AL20" s="4">
        <v>0.81903541763764398</v>
      </c>
    </row>
    <row r="21" spans="2:38" x14ac:dyDescent="0.25">
      <c r="B21" s="27" t="str">
        <f>Q156</f>
        <v>M0E76C25.prn</v>
      </c>
      <c r="C21" s="10" t="s">
        <v>197</v>
      </c>
      <c r="D21" s="10">
        <f>W156</f>
        <v>100</v>
      </c>
      <c r="E21" s="11">
        <f>X156</f>
        <v>0.3</v>
      </c>
      <c r="F21" s="10">
        <f t="shared" si="2"/>
        <v>100</v>
      </c>
      <c r="G21" s="11">
        <f>U156</f>
        <v>0.74</v>
      </c>
      <c r="H21" s="52">
        <f>U218</f>
        <v>37</v>
      </c>
      <c r="I21" s="10" t="s">
        <v>195</v>
      </c>
      <c r="J21" s="10">
        <v>4</v>
      </c>
      <c r="K21" s="69">
        <f>AVERAGE(G19:G22)</f>
        <v>0.73499999999999988</v>
      </c>
      <c r="L21" s="28" t="str">
        <f t="shared" si="5"/>
        <v>p_eff = 100 , e0_prom = 0.735</v>
      </c>
      <c r="M21" s="6"/>
      <c r="AJ21">
        <v>20</v>
      </c>
      <c r="AK21" s="4">
        <v>258.811862999987</v>
      </c>
      <c r="AL21" s="4">
        <v>0.81782869612656806</v>
      </c>
    </row>
    <row r="22" spans="2:38" ht="15.75" thickBot="1" x14ac:dyDescent="0.3">
      <c r="B22" s="29" t="str">
        <f>Q157</f>
        <v>M0E76C28.prn</v>
      </c>
      <c r="C22" s="30" t="s">
        <v>197</v>
      </c>
      <c r="D22" s="30">
        <f>W157</f>
        <v>100</v>
      </c>
      <c r="E22" s="53">
        <f>X157</f>
        <v>0.35099999999999998</v>
      </c>
      <c r="F22" s="30">
        <f t="shared" si="2"/>
        <v>100</v>
      </c>
      <c r="G22" s="53">
        <f>U157</f>
        <v>0.73899999999999999</v>
      </c>
      <c r="H22" s="54">
        <f>U219</f>
        <v>13</v>
      </c>
      <c r="I22" s="30" t="s">
        <v>195</v>
      </c>
      <c r="J22" s="30">
        <v>4</v>
      </c>
      <c r="K22" s="89">
        <f>AVERAGE(G19:G22)</f>
        <v>0.73499999999999988</v>
      </c>
      <c r="L22" s="31" t="str">
        <f t="shared" si="5"/>
        <v>p_eff = 100 , e0_prom = 0.735</v>
      </c>
      <c r="M22" s="6"/>
      <c r="AJ22">
        <v>21</v>
      </c>
      <c r="AK22" s="4">
        <v>268.03693965620198</v>
      </c>
      <c r="AL22" s="4">
        <v>0.81901374000570804</v>
      </c>
    </row>
    <row r="23" spans="2:38" x14ac:dyDescent="0.25">
      <c r="B23" s="55" t="str">
        <f t="shared" ref="B23:B30" si="8">Q138</f>
        <v>M0E68C35.prn</v>
      </c>
      <c r="C23" s="56" t="s">
        <v>197</v>
      </c>
      <c r="D23" s="56">
        <f t="shared" ref="D23:E30" si="9">W138</f>
        <v>100</v>
      </c>
      <c r="E23" s="57">
        <f t="shared" si="9"/>
        <v>0.442</v>
      </c>
      <c r="F23" s="56">
        <f t="shared" si="2"/>
        <v>100</v>
      </c>
      <c r="G23" s="57">
        <f t="shared" ref="G23:G30" si="10">U138</f>
        <v>0.66700000000000004</v>
      </c>
      <c r="H23" s="56">
        <f t="shared" ref="H23:H30" si="11">W200</f>
        <v>31</v>
      </c>
      <c r="I23" s="59" t="s">
        <v>196</v>
      </c>
      <c r="J23" s="56">
        <v>5</v>
      </c>
      <c r="K23" s="96">
        <f>AVERAGE(G23:G24)</f>
        <v>0.66700000000000004</v>
      </c>
      <c r="L23" s="60" t="str">
        <f t="shared" si="5"/>
        <v>p_eff = 100 , e0_prom = 0.667</v>
      </c>
      <c r="M23" s="6"/>
      <c r="AJ23">
        <v>22</v>
      </c>
      <c r="AK23" s="4">
        <v>281.45087332855098</v>
      </c>
      <c r="AL23" s="4">
        <v>0.81781568954740702</v>
      </c>
    </row>
    <row r="24" spans="2:38" x14ac:dyDescent="0.25">
      <c r="B24" s="27" t="str">
        <f t="shared" si="8"/>
        <v>M0E68C40.prn</v>
      </c>
      <c r="C24" s="10" t="s">
        <v>197</v>
      </c>
      <c r="D24" s="10">
        <f t="shared" si="9"/>
        <v>100</v>
      </c>
      <c r="E24" s="11">
        <f t="shared" si="9"/>
        <v>0.51</v>
      </c>
      <c r="F24" s="10">
        <f t="shared" si="2"/>
        <v>100</v>
      </c>
      <c r="G24" s="11">
        <f t="shared" si="10"/>
        <v>0.66700000000000004</v>
      </c>
      <c r="H24" s="10">
        <f t="shared" si="11"/>
        <v>13</v>
      </c>
      <c r="I24" s="40" t="s">
        <v>196</v>
      </c>
      <c r="J24" s="10">
        <v>5</v>
      </c>
      <c r="K24" s="69">
        <f>AVERAGE(G23:G24)</f>
        <v>0.66700000000000004</v>
      </c>
      <c r="L24" s="28" t="str">
        <f t="shared" si="5"/>
        <v>p_eff = 100 , e0_prom = 0.667</v>
      </c>
      <c r="M24" s="6"/>
      <c r="AJ24">
        <v>23</v>
      </c>
      <c r="AK24" s="4">
        <v>291.45864595679802</v>
      </c>
      <c r="AL24" s="4">
        <v>0.81781027013942298</v>
      </c>
    </row>
    <row r="25" spans="2:38" x14ac:dyDescent="0.25">
      <c r="B25" s="27" t="str">
        <f t="shared" si="8"/>
        <v>M0E71C28.prn</v>
      </c>
      <c r="C25" s="10" t="s">
        <v>197</v>
      </c>
      <c r="D25" s="10">
        <f t="shared" si="9"/>
        <v>100</v>
      </c>
      <c r="E25" s="11">
        <f t="shared" si="9"/>
        <v>0.25900000000000001</v>
      </c>
      <c r="F25" s="10">
        <f t="shared" si="2"/>
        <v>100</v>
      </c>
      <c r="G25" s="11">
        <f t="shared" si="10"/>
        <v>0.68799999999999994</v>
      </c>
      <c r="H25" s="10">
        <f t="shared" si="11"/>
        <v>39</v>
      </c>
      <c r="I25" s="40" t="s">
        <v>196</v>
      </c>
      <c r="J25" s="10">
        <v>6</v>
      </c>
      <c r="K25" s="69">
        <f>AVERAGE(G25:G27)</f>
        <v>0.68666666666666665</v>
      </c>
      <c r="L25" s="28" t="str">
        <f t="shared" si="5"/>
        <v>p_eff = 100 , e0_prom = 0.687</v>
      </c>
      <c r="M25" s="6"/>
      <c r="AJ25">
        <v>24</v>
      </c>
      <c r="AK25" s="4">
        <v>306.09055283162098</v>
      </c>
      <c r="AL25" s="4">
        <v>0.81875505359794498</v>
      </c>
    </row>
    <row r="26" spans="2:38" x14ac:dyDescent="0.25">
      <c r="B26" s="27" t="str">
        <f t="shared" si="8"/>
        <v>M0E71C31.prn</v>
      </c>
      <c r="C26" s="10" t="s">
        <v>197</v>
      </c>
      <c r="D26" s="10">
        <f t="shared" si="9"/>
        <v>100</v>
      </c>
      <c r="E26" s="11">
        <f t="shared" si="9"/>
        <v>0.27500000000000002</v>
      </c>
      <c r="F26" s="10">
        <f t="shared" si="2"/>
        <v>100</v>
      </c>
      <c r="G26" s="11">
        <f t="shared" si="10"/>
        <v>0.68300000000000005</v>
      </c>
      <c r="H26" s="10">
        <f t="shared" si="11"/>
        <v>12</v>
      </c>
      <c r="I26" s="40" t="s">
        <v>196</v>
      </c>
      <c r="J26" s="10">
        <v>6</v>
      </c>
      <c r="K26" s="95">
        <f>AVERAGE(G25:G27)</f>
        <v>0.68666666666666665</v>
      </c>
      <c r="L26" s="28" t="str">
        <f t="shared" si="5"/>
        <v>p_eff = 100 , e0_prom = 0.687</v>
      </c>
      <c r="M26" s="6"/>
      <c r="AJ26">
        <v>25</v>
      </c>
      <c r="AK26" s="4">
        <v>301.55121866121698</v>
      </c>
      <c r="AL26" s="4">
        <v>0.80494784723050194</v>
      </c>
    </row>
    <row r="27" spans="2:38" x14ac:dyDescent="0.25">
      <c r="B27" s="27" t="str">
        <f t="shared" si="8"/>
        <v>M0E71C33.prn</v>
      </c>
      <c r="C27" s="10" t="s">
        <v>197</v>
      </c>
      <c r="D27" s="10">
        <f t="shared" si="9"/>
        <v>100</v>
      </c>
      <c r="E27" s="11">
        <f t="shared" si="9"/>
        <v>0.308</v>
      </c>
      <c r="F27" s="10">
        <f t="shared" si="2"/>
        <v>100</v>
      </c>
      <c r="G27" s="11">
        <f t="shared" si="10"/>
        <v>0.68899999999999995</v>
      </c>
      <c r="H27" s="10">
        <f t="shared" si="11"/>
        <v>12</v>
      </c>
      <c r="I27" s="40" t="s">
        <v>196</v>
      </c>
      <c r="J27" s="10">
        <v>6</v>
      </c>
      <c r="K27" s="69">
        <f>AVERAGE(G25:G27)</f>
        <v>0.68666666666666665</v>
      </c>
      <c r="L27" s="28" t="str">
        <f t="shared" si="5"/>
        <v>p_eff = 100 , e0_prom = 0.687</v>
      </c>
      <c r="M27" s="6"/>
      <c r="AJ27">
        <v>26</v>
      </c>
      <c r="AK27" s="4">
        <v>325.59641034908498</v>
      </c>
      <c r="AL27" s="4">
        <v>0.80279309061611404</v>
      </c>
    </row>
    <row r="28" spans="2:38" x14ac:dyDescent="0.25">
      <c r="B28" s="27" t="str">
        <f t="shared" si="8"/>
        <v>M0E72C27.prn</v>
      </c>
      <c r="C28" s="10" t="s">
        <v>197</v>
      </c>
      <c r="D28" s="10">
        <f t="shared" si="9"/>
        <v>100</v>
      </c>
      <c r="E28" s="11">
        <f t="shared" si="9"/>
        <v>0.36299999999999999</v>
      </c>
      <c r="F28" s="10">
        <f t="shared" si="2"/>
        <v>100</v>
      </c>
      <c r="G28" s="11">
        <f t="shared" si="10"/>
        <v>0.69699999999999995</v>
      </c>
      <c r="H28" s="10">
        <f t="shared" si="11"/>
        <v>74</v>
      </c>
      <c r="I28" s="40" t="s">
        <v>196</v>
      </c>
      <c r="J28" s="10">
        <v>7</v>
      </c>
      <c r="K28" s="69">
        <f>AVERAGE(G28:G32)</f>
        <v>0.70299999999999996</v>
      </c>
      <c r="L28" s="28" t="str">
        <f t="shared" si="5"/>
        <v>p_eff = 100 , e0_prom = 0.703</v>
      </c>
      <c r="M28" s="6"/>
      <c r="AJ28">
        <v>27</v>
      </c>
      <c r="AK28" s="4">
        <v>337.24122727173199</v>
      </c>
      <c r="AL28" s="4">
        <v>0.80564478309722698</v>
      </c>
    </row>
    <row r="29" spans="2:38" x14ac:dyDescent="0.25">
      <c r="B29" s="27" t="str">
        <f t="shared" si="8"/>
        <v>M0E72C30.prn</v>
      </c>
      <c r="C29" s="10" t="s">
        <v>197</v>
      </c>
      <c r="D29" s="10">
        <f t="shared" si="9"/>
        <v>100</v>
      </c>
      <c r="E29" s="11">
        <f t="shared" si="9"/>
        <v>0.38700000000000001</v>
      </c>
      <c r="F29" s="10">
        <f t="shared" si="2"/>
        <v>100</v>
      </c>
      <c r="G29" s="11">
        <f t="shared" si="10"/>
        <v>0.69899999999999995</v>
      </c>
      <c r="H29" s="10">
        <f t="shared" si="11"/>
        <v>58</v>
      </c>
      <c r="I29" s="40" t="s">
        <v>196</v>
      </c>
      <c r="J29" s="10">
        <v>7</v>
      </c>
      <c r="K29" s="69">
        <f>AVERAGE(G28:G32)</f>
        <v>0.70299999999999996</v>
      </c>
      <c r="L29" s="28" t="str">
        <f t="shared" si="5"/>
        <v>p_eff = 100 , e0_prom = 0.703</v>
      </c>
      <c r="M29" s="6"/>
      <c r="AJ29">
        <v>28</v>
      </c>
      <c r="AK29" s="4">
        <v>339.66264589706498</v>
      </c>
      <c r="AL29" s="4">
        <v>0.80802462578987799</v>
      </c>
    </row>
    <row r="30" spans="2:38" x14ac:dyDescent="0.25">
      <c r="B30" s="27" t="str">
        <f t="shared" si="8"/>
        <v>M0E72C35.prn</v>
      </c>
      <c r="C30" s="10" t="s">
        <v>197</v>
      </c>
      <c r="D30" s="10">
        <f t="shared" si="9"/>
        <v>100</v>
      </c>
      <c r="E30" s="11">
        <f t="shared" si="9"/>
        <v>0.439</v>
      </c>
      <c r="F30" s="10">
        <f t="shared" si="2"/>
        <v>100</v>
      </c>
      <c r="G30" s="11">
        <f t="shared" si="10"/>
        <v>0.69899999999999995</v>
      </c>
      <c r="H30" s="10">
        <f t="shared" si="11"/>
        <v>13</v>
      </c>
      <c r="I30" s="40" t="s">
        <v>196</v>
      </c>
      <c r="J30" s="10">
        <v>7</v>
      </c>
      <c r="K30" s="69">
        <f>AVERAGE(G28:G32)</f>
        <v>0.70299999999999996</v>
      </c>
      <c r="L30" s="28" t="str">
        <f t="shared" si="5"/>
        <v>p_eff = 100 , e0_prom = 0.703</v>
      </c>
      <c r="M30" s="6"/>
      <c r="AJ30">
        <v>29</v>
      </c>
      <c r="AK30" s="4">
        <v>390.436183646948</v>
      </c>
      <c r="AL30" s="4">
        <v>0.801574446407474</v>
      </c>
    </row>
    <row r="31" spans="2:38" x14ac:dyDescent="0.25">
      <c r="B31" s="27" t="str">
        <f>Q147</f>
        <v>M0E73C31.prn</v>
      </c>
      <c r="C31" s="10" t="s">
        <v>197</v>
      </c>
      <c r="D31" s="10">
        <f t="shared" ref="D31:E34" si="12">W147</f>
        <v>100</v>
      </c>
      <c r="E31" s="11">
        <f t="shared" si="12"/>
        <v>0.374</v>
      </c>
      <c r="F31" s="10">
        <f t="shared" si="2"/>
        <v>100</v>
      </c>
      <c r="G31" s="11">
        <f>U147</f>
        <v>0.71</v>
      </c>
      <c r="H31" s="10">
        <f>W209</f>
        <v>16</v>
      </c>
      <c r="I31" s="40" t="s">
        <v>196</v>
      </c>
      <c r="J31" s="10">
        <v>7</v>
      </c>
      <c r="K31" s="69">
        <f>AVERAGE(G28:G32)</f>
        <v>0.70299999999999996</v>
      </c>
      <c r="L31" s="28" t="str">
        <f t="shared" si="5"/>
        <v>p_eff = 100 , e0_prom = 0.703</v>
      </c>
      <c r="M31" s="6"/>
      <c r="AJ31">
        <v>30</v>
      </c>
      <c r="AK31" s="4">
        <v>393.23954625695501</v>
      </c>
      <c r="AL31" s="4">
        <v>0.80395428910012501</v>
      </c>
    </row>
    <row r="32" spans="2:38" x14ac:dyDescent="0.25">
      <c r="B32" s="27" t="str">
        <f>Q148</f>
        <v>M0E73C37.prn</v>
      </c>
      <c r="C32" s="10" t="s">
        <v>197</v>
      </c>
      <c r="D32" s="10">
        <f t="shared" si="12"/>
        <v>100</v>
      </c>
      <c r="E32" s="11">
        <f t="shared" si="12"/>
        <v>0.442</v>
      </c>
      <c r="F32" s="10">
        <f t="shared" si="2"/>
        <v>100</v>
      </c>
      <c r="G32" s="11">
        <f>U148</f>
        <v>0.71</v>
      </c>
      <c r="H32" s="10">
        <f>W210</f>
        <v>12</v>
      </c>
      <c r="I32" s="40" t="s">
        <v>196</v>
      </c>
      <c r="J32" s="10">
        <v>7</v>
      </c>
      <c r="K32" s="69">
        <f>AVERAGE(G28:G32)</f>
        <v>0.70299999999999996</v>
      </c>
      <c r="L32" s="28" t="str">
        <f t="shared" si="5"/>
        <v>p_eff = 100 , e0_prom = 0.703</v>
      </c>
      <c r="M32" s="6"/>
      <c r="AJ32">
        <v>31</v>
      </c>
      <c r="AK32" s="4">
        <v>424.64526684537702</v>
      </c>
      <c r="AL32" s="4">
        <v>0.80346618108771095</v>
      </c>
    </row>
    <row r="33" spans="1:38" x14ac:dyDescent="0.25">
      <c r="B33" s="27" t="str">
        <f>Q149</f>
        <v>M0E74C22.prn</v>
      </c>
      <c r="C33" s="10" t="s">
        <v>197</v>
      </c>
      <c r="D33" s="10">
        <f t="shared" si="12"/>
        <v>100</v>
      </c>
      <c r="E33" s="11">
        <f t="shared" si="12"/>
        <v>0.35499999999999998</v>
      </c>
      <c r="F33" s="10">
        <f t="shared" si="2"/>
        <v>100</v>
      </c>
      <c r="G33" s="11">
        <f>U149</f>
        <v>0.73299999999999998</v>
      </c>
      <c r="H33" s="10">
        <f>W211</f>
        <v>109</v>
      </c>
      <c r="I33" s="40" t="s">
        <v>196</v>
      </c>
      <c r="J33" s="10" t="s">
        <v>149</v>
      </c>
      <c r="K33" s="69" t="s">
        <v>149</v>
      </c>
      <c r="L33" s="28" t="s">
        <v>149</v>
      </c>
      <c r="M33" s="6"/>
      <c r="AJ33">
        <v>32</v>
      </c>
      <c r="AK33" s="4">
        <v>523.07809144611804</v>
      </c>
      <c r="AL33" s="4">
        <v>0.78676717862007395</v>
      </c>
    </row>
    <row r="34" spans="1:38" x14ac:dyDescent="0.25">
      <c r="B34" s="27" t="str">
        <f>Q150</f>
        <v>M0E74C25.prn</v>
      </c>
      <c r="C34" s="10" t="s">
        <v>197</v>
      </c>
      <c r="D34" s="10">
        <f t="shared" si="12"/>
        <v>100</v>
      </c>
      <c r="E34" s="11">
        <f t="shared" si="12"/>
        <v>0.38</v>
      </c>
      <c r="F34" s="10">
        <f t="shared" si="2"/>
        <v>100</v>
      </c>
      <c r="G34" s="11">
        <f>U150</f>
        <v>0.73199999999999998</v>
      </c>
      <c r="H34" s="10">
        <f>W212</f>
        <v>51</v>
      </c>
      <c r="I34" s="40" t="s">
        <v>196</v>
      </c>
      <c r="J34" s="10" t="s">
        <v>149</v>
      </c>
      <c r="K34" s="69" t="s">
        <v>149</v>
      </c>
      <c r="L34" s="28" t="s">
        <v>149</v>
      </c>
      <c r="AJ34">
        <v>33</v>
      </c>
      <c r="AK34" s="4">
        <v>691.71172909840902</v>
      </c>
      <c r="AL34" s="4">
        <v>0.78553336006907903</v>
      </c>
    </row>
    <row r="35" spans="1:38" x14ac:dyDescent="0.25">
      <c r="B35" s="27" t="str">
        <f>Q153</f>
        <v>M0E75C25.prn</v>
      </c>
      <c r="C35" s="10" t="s">
        <v>197</v>
      </c>
      <c r="D35" s="10">
        <f>W153</f>
        <v>100</v>
      </c>
      <c r="E35" s="11">
        <f>X153</f>
        <v>0.29399999999999998</v>
      </c>
      <c r="F35" s="10">
        <f t="shared" si="2"/>
        <v>100</v>
      </c>
      <c r="G35" s="11">
        <f>U153</f>
        <v>0.73099999999999998</v>
      </c>
      <c r="H35" s="10">
        <f>W215</f>
        <v>36</v>
      </c>
      <c r="I35" s="40" t="s">
        <v>196</v>
      </c>
      <c r="J35" s="10">
        <v>8</v>
      </c>
      <c r="K35" s="69">
        <f>AVERAGE(G35:G38)</f>
        <v>0.73499999999999988</v>
      </c>
      <c r="L35" s="28" t="str">
        <f t="shared" si="5"/>
        <v>p_eff = 100 , e0_prom = 0.735</v>
      </c>
    </row>
    <row r="36" spans="1:38" x14ac:dyDescent="0.25">
      <c r="B36" s="27" t="str">
        <f>Q154</f>
        <v>M0E75C30.prn</v>
      </c>
      <c r="C36" s="10" t="s">
        <v>197</v>
      </c>
      <c r="D36" s="10">
        <f>W154</f>
        <v>100</v>
      </c>
      <c r="E36" s="11">
        <f>X154</f>
        <v>0.35099999999999998</v>
      </c>
      <c r="F36" s="10">
        <f t="shared" si="2"/>
        <v>100</v>
      </c>
      <c r="G36" s="11">
        <f>U154</f>
        <v>0.73</v>
      </c>
      <c r="H36" s="10">
        <f>W216</f>
        <v>8</v>
      </c>
      <c r="I36" s="40" t="s">
        <v>196</v>
      </c>
      <c r="J36" s="10">
        <v>8</v>
      </c>
      <c r="K36" s="69">
        <f>AVERAGE(G35:G38)</f>
        <v>0.73499999999999988</v>
      </c>
      <c r="L36" s="28" t="str">
        <f t="shared" si="5"/>
        <v>p_eff = 100 , e0_prom = 0.735</v>
      </c>
    </row>
    <row r="37" spans="1:38" x14ac:dyDescent="0.25">
      <c r="B37" s="27" t="str">
        <f>Q156</f>
        <v>M0E76C25.prn</v>
      </c>
      <c r="C37" s="10" t="s">
        <v>197</v>
      </c>
      <c r="D37" s="10">
        <f t="shared" ref="D37:E41" si="13">W156</f>
        <v>100</v>
      </c>
      <c r="E37" s="11">
        <f t="shared" si="13"/>
        <v>0.3</v>
      </c>
      <c r="F37" s="10">
        <f t="shared" si="2"/>
        <v>100</v>
      </c>
      <c r="G37" s="11">
        <f>U156</f>
        <v>0.74</v>
      </c>
      <c r="H37" s="10">
        <f>W218</f>
        <v>37</v>
      </c>
      <c r="I37" s="40" t="s">
        <v>196</v>
      </c>
      <c r="J37" s="10">
        <v>8</v>
      </c>
      <c r="K37" s="69">
        <f>AVERAGE(G35:G38)</f>
        <v>0.73499999999999988</v>
      </c>
      <c r="L37" s="28" t="str">
        <f t="shared" si="5"/>
        <v>p_eff = 100 , e0_prom = 0.735</v>
      </c>
    </row>
    <row r="38" spans="1:38" x14ac:dyDescent="0.25">
      <c r="B38" s="27" t="str">
        <f>Q157</f>
        <v>M0E76C28.prn</v>
      </c>
      <c r="C38" s="10" t="s">
        <v>197</v>
      </c>
      <c r="D38" s="10">
        <f t="shared" si="13"/>
        <v>100</v>
      </c>
      <c r="E38" s="11">
        <f t="shared" si="13"/>
        <v>0.35099999999999998</v>
      </c>
      <c r="F38" s="10">
        <f t="shared" si="2"/>
        <v>100</v>
      </c>
      <c r="G38" s="11">
        <f>U157</f>
        <v>0.73899999999999999</v>
      </c>
      <c r="H38" s="10">
        <f>W219</f>
        <v>13</v>
      </c>
      <c r="I38" s="40" t="s">
        <v>196</v>
      </c>
      <c r="J38" s="10">
        <v>8</v>
      </c>
      <c r="K38" s="69">
        <f>AVERAGE(G35:G38)</f>
        <v>0.73499999999999988</v>
      </c>
      <c r="L38" s="28" t="str">
        <f t="shared" si="5"/>
        <v>p_eff = 100 , e0_prom = 0.735</v>
      </c>
    </row>
    <row r="39" spans="1:38" x14ac:dyDescent="0.25">
      <c r="B39" s="27" t="str">
        <f>Q158</f>
        <v>M0E84C19.prn</v>
      </c>
      <c r="C39" s="10" t="s">
        <v>197</v>
      </c>
      <c r="D39" s="10">
        <f t="shared" si="13"/>
        <v>100</v>
      </c>
      <c r="E39" s="11">
        <v>0.16600000000000001</v>
      </c>
      <c r="F39" s="10">
        <f t="shared" si="2"/>
        <v>100</v>
      </c>
      <c r="G39" s="11">
        <f>U158</f>
        <v>0.82299999999999995</v>
      </c>
      <c r="H39" s="10">
        <f>W220</f>
        <v>30</v>
      </c>
      <c r="I39" s="40" t="s">
        <v>196</v>
      </c>
      <c r="J39" s="10">
        <v>9</v>
      </c>
      <c r="K39" s="69">
        <f>AVERAGE(G39:G41)</f>
        <v>0.82699999999999996</v>
      </c>
      <c r="L39" s="28" t="str">
        <f t="shared" si="5"/>
        <v>p_eff = 100 , e0_prom = 0.827</v>
      </c>
    </row>
    <row r="40" spans="1:38" x14ac:dyDescent="0.25">
      <c r="B40" s="27" t="str">
        <f>Q159</f>
        <v>M0E84C20.prn</v>
      </c>
      <c r="C40" s="10" t="s">
        <v>197</v>
      </c>
      <c r="D40" s="10">
        <f t="shared" si="13"/>
        <v>100</v>
      </c>
      <c r="E40" s="11">
        <f t="shared" si="13"/>
        <v>0.16900000000000001</v>
      </c>
      <c r="F40" s="10">
        <f t="shared" si="2"/>
        <v>100</v>
      </c>
      <c r="G40" s="11">
        <f>U159</f>
        <v>0.83</v>
      </c>
      <c r="H40" s="10">
        <f>W221</f>
        <v>4</v>
      </c>
      <c r="I40" s="40" t="s">
        <v>196</v>
      </c>
      <c r="J40" s="10">
        <v>9</v>
      </c>
      <c r="K40" s="69">
        <f>AVERAGE(G39:G41)</f>
        <v>0.82699999999999996</v>
      </c>
      <c r="L40" s="28" t="str">
        <f t="shared" si="5"/>
        <v>p_eff = 100 , e0_prom = 0.827</v>
      </c>
      <c r="M40" s="6"/>
      <c r="N40" s="6"/>
      <c r="O40" s="6"/>
      <c r="P40" s="7"/>
      <c r="T40" s="7"/>
      <c r="U40" s="7"/>
      <c r="V40" s="6"/>
      <c r="W40" s="5"/>
      <c r="X40" s="5"/>
      <c r="Y40" s="5"/>
      <c r="Z40" s="5"/>
    </row>
    <row r="41" spans="1:38" ht="15.75" thickBot="1" x14ac:dyDescent="0.3">
      <c r="B41" s="29" t="str">
        <f>Q160</f>
        <v>M0E84C21.prn</v>
      </c>
      <c r="C41" s="30" t="s">
        <v>197</v>
      </c>
      <c r="D41" s="30">
        <f t="shared" si="13"/>
        <v>100</v>
      </c>
      <c r="E41" s="53">
        <f t="shared" si="13"/>
        <v>0.17299999999999999</v>
      </c>
      <c r="F41" s="30">
        <f t="shared" si="2"/>
        <v>100</v>
      </c>
      <c r="G41" s="53">
        <f>U160</f>
        <v>0.82799999999999996</v>
      </c>
      <c r="H41" s="30">
        <f>W222</f>
        <v>6</v>
      </c>
      <c r="I41" s="42" t="s">
        <v>196</v>
      </c>
      <c r="J41" s="30">
        <v>9</v>
      </c>
      <c r="K41" s="89">
        <f>AVERAGE(G39:G41)</f>
        <v>0.82699999999999996</v>
      </c>
      <c r="L41" s="31" t="str">
        <f t="shared" si="5"/>
        <v>p_eff = 100 , e0_prom = 0.827</v>
      </c>
      <c r="M41" s="37"/>
      <c r="N41" s="39"/>
      <c r="O41" s="39"/>
      <c r="P41" s="49"/>
      <c r="T41" s="37"/>
      <c r="U41" s="37"/>
      <c r="V41" s="4"/>
      <c r="W41" s="4"/>
      <c r="X41" s="37"/>
      <c r="Y41" s="4"/>
    </row>
    <row r="42" spans="1:38" ht="15.75" thickBot="1" x14ac:dyDescent="0.3">
      <c r="N42" s="39"/>
      <c r="O42" s="39"/>
      <c r="P42" s="49"/>
      <c r="T42" s="37"/>
      <c r="U42" s="37"/>
      <c r="V42" s="4"/>
      <c r="W42" s="4"/>
      <c r="X42" s="37"/>
      <c r="Y42" s="4"/>
    </row>
    <row r="43" spans="1:38" ht="15.75" thickBot="1" x14ac:dyDescent="0.3">
      <c r="A43" s="20" t="s">
        <v>229</v>
      </c>
      <c r="B43" s="21" t="s">
        <v>185</v>
      </c>
      <c r="C43" s="22" t="s">
        <v>25</v>
      </c>
      <c r="N43" s="39"/>
      <c r="O43" s="39"/>
      <c r="P43" s="49"/>
      <c r="Q43" s="39"/>
      <c r="R43" s="37"/>
      <c r="S43" s="37"/>
      <c r="T43" s="37"/>
      <c r="U43" s="37"/>
      <c r="V43" s="4"/>
      <c r="W43" s="4"/>
      <c r="X43" s="37"/>
      <c r="Y43" s="4"/>
    </row>
    <row r="44" spans="1:38" x14ac:dyDescent="0.25">
      <c r="B44" s="18">
        <f t="shared" ref="B44:B76" si="14">AK2</f>
        <v>9.91929937089958</v>
      </c>
      <c r="C44" s="19">
        <f t="shared" ref="C44:C76" si="15">AL2</f>
        <v>0.84404887583413701</v>
      </c>
      <c r="N44" s="39"/>
      <c r="O44" s="39"/>
      <c r="P44" s="49"/>
      <c r="Q44" s="39"/>
      <c r="R44" s="37"/>
      <c r="S44" s="37"/>
      <c r="T44" s="37"/>
      <c r="U44" s="37"/>
      <c r="V44" s="4"/>
      <c r="W44" s="4"/>
      <c r="X44" s="37"/>
      <c r="Y44" s="4"/>
    </row>
    <row r="45" spans="1:38" x14ac:dyDescent="0.25">
      <c r="B45" s="14">
        <f t="shared" si="14"/>
        <v>43.6424620543605</v>
      </c>
      <c r="C45" s="15">
        <f t="shared" si="15"/>
        <v>0.84500955622274498</v>
      </c>
      <c r="N45" s="39"/>
      <c r="O45" s="39"/>
      <c r="P45" s="49"/>
      <c r="Q45" s="39"/>
      <c r="R45" s="37"/>
      <c r="S45" s="37"/>
      <c r="T45" s="37"/>
      <c r="U45" s="37"/>
      <c r="V45" s="4"/>
      <c r="W45" s="4"/>
      <c r="X45" s="37"/>
      <c r="Y45" s="4"/>
    </row>
    <row r="46" spans="1:38" x14ac:dyDescent="0.25">
      <c r="B46" s="14">
        <f t="shared" si="14"/>
        <v>44.250068469035398</v>
      </c>
      <c r="C46" s="15">
        <f t="shared" si="15"/>
        <v>0.84286455454272802</v>
      </c>
      <c r="N46" s="39"/>
      <c r="O46" s="39"/>
      <c r="P46" s="49"/>
      <c r="Q46" s="39"/>
      <c r="R46" s="37"/>
      <c r="S46" s="37"/>
      <c r="T46" s="37"/>
      <c r="U46" s="37"/>
      <c r="V46" s="4"/>
      <c r="W46" s="4"/>
      <c r="X46" s="37"/>
      <c r="Y46" s="4"/>
    </row>
    <row r="47" spans="1:38" x14ac:dyDescent="0.25">
      <c r="B47" s="14">
        <f t="shared" si="14"/>
        <v>62.731251159329197</v>
      </c>
      <c r="C47" s="15">
        <f t="shared" si="15"/>
        <v>0.83709613668469496</v>
      </c>
      <c r="N47" s="39"/>
      <c r="O47" s="39"/>
      <c r="P47" s="49"/>
      <c r="Q47" s="39"/>
      <c r="R47" s="37"/>
      <c r="S47" s="37"/>
      <c r="T47" s="37"/>
      <c r="U47" s="37"/>
      <c r="V47" s="4"/>
      <c r="W47" s="4"/>
      <c r="X47" s="37"/>
      <c r="Y47" s="4"/>
    </row>
    <row r="48" spans="1:38" x14ac:dyDescent="0.25">
      <c r="B48" s="14">
        <f t="shared" si="14"/>
        <v>90.857520759078298</v>
      </c>
      <c r="C48" s="15">
        <f t="shared" si="15"/>
        <v>0.837991061589765</v>
      </c>
      <c r="N48" s="39"/>
      <c r="O48" s="39"/>
      <c r="P48" s="49"/>
      <c r="Q48" s="39"/>
      <c r="R48" s="37"/>
      <c r="S48" s="37"/>
      <c r="T48" s="37"/>
      <c r="U48" s="37"/>
      <c r="V48" s="4"/>
      <c r="W48" s="4"/>
      <c r="X48" s="37"/>
      <c r="Y48" s="4"/>
    </row>
    <row r="49" spans="2:21" x14ac:dyDescent="0.25">
      <c r="B49" s="14">
        <f t="shared" si="14"/>
        <v>69.6093150486317</v>
      </c>
      <c r="C49" s="15">
        <f t="shared" si="15"/>
        <v>0.82588952356177903</v>
      </c>
      <c r="N49" s="6"/>
      <c r="O49" s="5"/>
      <c r="P49" s="5"/>
      <c r="Q49" s="5"/>
      <c r="R49" s="5"/>
      <c r="T49" s="7"/>
      <c r="U49" s="7"/>
    </row>
    <row r="50" spans="2:21" x14ac:dyDescent="0.25">
      <c r="B50" s="14">
        <f t="shared" si="14"/>
        <v>81.177274645604101</v>
      </c>
      <c r="C50" s="15">
        <f t="shared" si="15"/>
        <v>0.82586567816665002</v>
      </c>
      <c r="N50" s="37"/>
      <c r="O50" s="4"/>
      <c r="P50" s="4"/>
      <c r="Q50" s="37"/>
      <c r="R50" s="4"/>
      <c r="T50" s="37"/>
      <c r="U50" s="37"/>
    </row>
    <row r="51" spans="2:21" x14ac:dyDescent="0.25">
      <c r="B51" s="14">
        <f t="shared" si="14"/>
        <v>91.403367802130504</v>
      </c>
      <c r="C51" s="15">
        <f t="shared" si="15"/>
        <v>0.82370441826268204</v>
      </c>
      <c r="N51" s="37"/>
      <c r="O51" s="4"/>
      <c r="P51" s="4"/>
      <c r="Q51" s="37"/>
      <c r="R51" s="4"/>
      <c r="T51" s="37"/>
      <c r="U51" s="37"/>
    </row>
    <row r="52" spans="2:21" x14ac:dyDescent="0.25">
      <c r="B52" s="14">
        <f t="shared" si="14"/>
        <v>103.661797155291</v>
      </c>
      <c r="C52" s="15">
        <f t="shared" si="15"/>
        <v>0.82463727902363904</v>
      </c>
      <c r="N52" s="37"/>
      <c r="O52" s="4"/>
      <c r="P52" s="4"/>
      <c r="Q52" s="37"/>
      <c r="R52" s="4"/>
      <c r="T52" s="37"/>
      <c r="U52" s="37"/>
    </row>
    <row r="53" spans="2:21" x14ac:dyDescent="0.25">
      <c r="B53" s="14">
        <f t="shared" si="14"/>
        <v>112.76315571638899</v>
      </c>
      <c r="C53" s="15">
        <f t="shared" si="15"/>
        <v>0.82890994027812404</v>
      </c>
      <c r="N53" s="37"/>
      <c r="O53" s="4"/>
      <c r="P53" s="4"/>
      <c r="Q53" s="37"/>
      <c r="R53" s="4"/>
      <c r="T53" s="37"/>
      <c r="U53" s="37"/>
    </row>
    <row r="54" spans="2:21" x14ac:dyDescent="0.25">
      <c r="B54" s="14">
        <f t="shared" si="14"/>
        <v>139.051969981772</v>
      </c>
      <c r="C54" s="15">
        <f t="shared" si="15"/>
        <v>0.82768696054309698</v>
      </c>
      <c r="N54" s="37"/>
      <c r="O54" s="4"/>
      <c r="P54" s="4"/>
      <c r="Q54" s="37"/>
      <c r="R54" s="4"/>
      <c r="T54" s="37"/>
      <c r="U54" s="37"/>
    </row>
    <row r="55" spans="2:21" x14ac:dyDescent="0.25">
      <c r="B55" s="14">
        <f t="shared" si="14"/>
        <v>126.949185693473</v>
      </c>
      <c r="C55" s="15">
        <f t="shared" si="15"/>
        <v>0.82460584645733304</v>
      </c>
      <c r="M55" s="37"/>
      <c r="N55" s="37"/>
      <c r="O55" s="4"/>
      <c r="P55" s="4"/>
      <c r="Q55" s="37"/>
      <c r="R55" s="4"/>
      <c r="T55" s="37"/>
      <c r="U55" s="37"/>
    </row>
    <row r="56" spans="2:21" x14ac:dyDescent="0.25">
      <c r="B56" s="14">
        <f t="shared" si="14"/>
        <v>131.482906164143</v>
      </c>
      <c r="C56" s="15">
        <f t="shared" si="15"/>
        <v>0.82674326096617201</v>
      </c>
      <c r="M56" s="37"/>
      <c r="N56" s="37"/>
      <c r="O56" s="4"/>
      <c r="P56" s="4"/>
      <c r="Q56" s="37"/>
      <c r="R56" s="4"/>
      <c r="T56" s="37"/>
      <c r="U56" s="37"/>
    </row>
    <row r="57" spans="2:21" x14ac:dyDescent="0.25">
      <c r="B57" s="14">
        <f t="shared" si="14"/>
        <v>126.092422177204</v>
      </c>
      <c r="C57" s="15">
        <f t="shared" si="15"/>
        <v>0.82770213488545097</v>
      </c>
      <c r="M57" s="37"/>
      <c r="N57" s="37"/>
      <c r="O57" s="4"/>
      <c r="P57" s="4"/>
      <c r="Q57" s="37"/>
      <c r="R57" s="4"/>
      <c r="T57" s="37"/>
      <c r="U57" s="37"/>
    </row>
    <row r="58" spans="2:21" x14ac:dyDescent="0.25">
      <c r="B58" s="14">
        <f t="shared" si="14"/>
        <v>129.67748845588901</v>
      </c>
      <c r="C58" s="15">
        <f t="shared" si="15"/>
        <v>0.82888826264618798</v>
      </c>
      <c r="M58" s="37"/>
      <c r="N58" s="37"/>
      <c r="O58" s="4"/>
      <c r="P58" s="4"/>
      <c r="Q58" s="37"/>
      <c r="R58" s="4"/>
      <c r="T58" s="37"/>
      <c r="U58" s="37"/>
    </row>
    <row r="59" spans="2:21" x14ac:dyDescent="0.25">
      <c r="B59" s="14">
        <f t="shared" si="14"/>
        <v>179.966924968352</v>
      </c>
      <c r="C59" s="15">
        <f t="shared" si="15"/>
        <v>0.81859933594187495</v>
      </c>
      <c r="M59" s="37"/>
      <c r="N59" s="37"/>
      <c r="O59" s="4"/>
      <c r="P59" s="4"/>
      <c r="Q59" s="37"/>
      <c r="R59" s="4"/>
      <c r="T59" s="37"/>
      <c r="U59" s="37"/>
    </row>
    <row r="60" spans="2:21" x14ac:dyDescent="0.25">
      <c r="B60" s="14">
        <f t="shared" si="14"/>
        <v>170.15939834178499</v>
      </c>
      <c r="C60" s="15">
        <f t="shared" si="15"/>
        <v>0.81670326573525098</v>
      </c>
      <c r="M60" s="37"/>
      <c r="N60" s="37"/>
      <c r="O60" s="4"/>
      <c r="P60" s="4"/>
      <c r="Q60" s="37"/>
      <c r="R60" s="4"/>
      <c r="T60" s="37"/>
      <c r="U60" s="37"/>
    </row>
    <row r="61" spans="2:21" x14ac:dyDescent="0.25">
      <c r="B61" s="14">
        <f t="shared" si="14"/>
        <v>253.33717688852499</v>
      </c>
      <c r="C61" s="15">
        <f t="shared" si="15"/>
        <v>0.81187963133573904</v>
      </c>
      <c r="M61" s="37"/>
      <c r="N61" s="37"/>
      <c r="O61" s="4"/>
      <c r="P61" s="4"/>
      <c r="Q61" s="37"/>
      <c r="R61" s="4"/>
      <c r="T61" s="37"/>
      <c r="U61" s="37"/>
    </row>
    <row r="62" spans="2:21" x14ac:dyDescent="0.25">
      <c r="B62" s="14">
        <f t="shared" si="14"/>
        <v>233.075852440479</v>
      </c>
      <c r="C62" s="15">
        <f t="shared" si="15"/>
        <v>0.81903541763764398</v>
      </c>
      <c r="M62" s="37"/>
      <c r="N62" s="37"/>
      <c r="O62" s="4"/>
      <c r="P62" s="4"/>
      <c r="Q62" s="37"/>
      <c r="R62" s="4"/>
      <c r="T62" s="37"/>
      <c r="U62" s="37"/>
    </row>
    <row r="63" spans="2:21" x14ac:dyDescent="0.25">
      <c r="B63" s="14">
        <f t="shared" si="14"/>
        <v>258.811862999987</v>
      </c>
      <c r="C63" s="15">
        <f t="shared" si="15"/>
        <v>0.81782869612656806</v>
      </c>
      <c r="M63" s="37"/>
      <c r="N63" s="37"/>
      <c r="O63" s="4"/>
      <c r="P63" s="4"/>
      <c r="Q63" s="37"/>
      <c r="R63" s="4"/>
      <c r="T63" s="37"/>
      <c r="U63" s="37"/>
    </row>
    <row r="64" spans="2:21" x14ac:dyDescent="0.25">
      <c r="B64" s="14">
        <f t="shared" si="14"/>
        <v>268.03693965620198</v>
      </c>
      <c r="C64" s="15">
        <f t="shared" si="15"/>
        <v>0.81901374000570804</v>
      </c>
      <c r="M64" s="37"/>
      <c r="N64" s="37"/>
      <c r="O64" s="4"/>
      <c r="P64" s="4"/>
      <c r="Q64" s="37"/>
      <c r="R64" s="4"/>
      <c r="T64" s="37"/>
      <c r="U64" s="37"/>
    </row>
    <row r="65" spans="1:21" x14ac:dyDescent="0.25">
      <c r="B65" s="14">
        <f t="shared" si="14"/>
        <v>281.45087332855098</v>
      </c>
      <c r="C65" s="15">
        <f t="shared" si="15"/>
        <v>0.81781568954740702</v>
      </c>
      <c r="M65" s="37"/>
      <c r="N65" s="37"/>
      <c r="O65" s="4"/>
      <c r="P65" s="4"/>
      <c r="Q65" s="37"/>
      <c r="R65" s="4"/>
      <c r="T65" s="37"/>
      <c r="U65" s="37"/>
    </row>
    <row r="66" spans="1:21" x14ac:dyDescent="0.25">
      <c r="B66" s="14">
        <f t="shared" si="14"/>
        <v>291.45864595679802</v>
      </c>
      <c r="C66" s="15">
        <f t="shared" si="15"/>
        <v>0.81781027013942298</v>
      </c>
      <c r="M66" s="37"/>
      <c r="N66" s="37"/>
      <c r="O66" s="4"/>
      <c r="P66" s="4"/>
      <c r="Q66" s="37"/>
      <c r="R66" s="4"/>
      <c r="T66" s="37"/>
      <c r="U66" s="37"/>
    </row>
    <row r="67" spans="1:21" x14ac:dyDescent="0.25">
      <c r="B67" s="14">
        <f t="shared" si="14"/>
        <v>306.09055283162098</v>
      </c>
      <c r="C67" s="15">
        <f t="shared" si="15"/>
        <v>0.81875505359794498</v>
      </c>
      <c r="K67" s="49"/>
      <c r="L67" s="39"/>
      <c r="M67" s="37"/>
      <c r="N67" s="37"/>
      <c r="O67" s="4"/>
      <c r="P67" s="4"/>
      <c r="Q67" s="37"/>
      <c r="R67" s="4"/>
      <c r="T67" s="37"/>
      <c r="U67" s="37"/>
    </row>
    <row r="68" spans="1:21" x14ac:dyDescent="0.25">
      <c r="B68" s="14">
        <f t="shared" si="14"/>
        <v>301.55121866121698</v>
      </c>
      <c r="C68" s="15">
        <f t="shared" si="15"/>
        <v>0.80494784723050194</v>
      </c>
      <c r="K68" s="49"/>
      <c r="L68" s="39"/>
      <c r="M68" s="37"/>
      <c r="N68" s="37"/>
      <c r="O68" s="4"/>
      <c r="P68" s="4"/>
      <c r="Q68" s="37"/>
      <c r="R68" s="4"/>
      <c r="T68" s="37"/>
      <c r="U68" s="37"/>
    </row>
    <row r="69" spans="1:21" x14ac:dyDescent="0.25">
      <c r="B69" s="14">
        <f t="shared" si="14"/>
        <v>325.59641034908498</v>
      </c>
      <c r="C69" s="15">
        <f t="shared" si="15"/>
        <v>0.80279309061611404</v>
      </c>
      <c r="K69" s="49"/>
      <c r="L69" s="39"/>
      <c r="M69" s="37"/>
      <c r="N69" s="37"/>
      <c r="O69" s="4"/>
      <c r="P69" s="4"/>
      <c r="Q69" s="37"/>
      <c r="R69" s="4"/>
      <c r="T69" s="37"/>
      <c r="U69" s="37"/>
    </row>
    <row r="70" spans="1:21" x14ac:dyDescent="0.25">
      <c r="B70" s="14">
        <f t="shared" si="14"/>
        <v>337.24122727173199</v>
      </c>
      <c r="C70" s="15">
        <f t="shared" si="15"/>
        <v>0.80564478309722698</v>
      </c>
      <c r="K70" s="49"/>
      <c r="L70" s="39"/>
      <c r="M70" s="37"/>
      <c r="N70" s="37"/>
      <c r="O70" s="4"/>
      <c r="P70" s="4"/>
      <c r="Q70" s="37"/>
      <c r="R70" s="4"/>
      <c r="T70" s="37"/>
      <c r="U70" s="37"/>
    </row>
    <row r="71" spans="1:21" x14ac:dyDescent="0.25">
      <c r="B71" s="14">
        <f t="shared" si="14"/>
        <v>339.66264589706498</v>
      </c>
      <c r="C71" s="15">
        <f t="shared" si="15"/>
        <v>0.80802462578987799</v>
      </c>
      <c r="K71" s="49"/>
      <c r="L71" s="39"/>
      <c r="M71" s="37"/>
      <c r="N71" s="37"/>
      <c r="O71" s="4"/>
      <c r="P71" s="4"/>
      <c r="Q71" s="37"/>
      <c r="R71" s="4"/>
      <c r="T71" s="37"/>
      <c r="U71" s="37"/>
    </row>
    <row r="72" spans="1:21" x14ac:dyDescent="0.25">
      <c r="B72" s="14">
        <f t="shared" si="14"/>
        <v>390.436183646948</v>
      </c>
      <c r="C72" s="15">
        <f t="shared" si="15"/>
        <v>0.801574446407474</v>
      </c>
      <c r="K72" s="49"/>
      <c r="L72" s="39"/>
      <c r="M72" s="37"/>
      <c r="N72" s="37"/>
      <c r="O72" s="4"/>
      <c r="P72" s="4"/>
      <c r="Q72" s="37"/>
      <c r="R72" s="4"/>
      <c r="T72" s="37"/>
      <c r="U72" s="37"/>
    </row>
    <row r="73" spans="1:21" x14ac:dyDescent="0.25">
      <c r="B73" s="14">
        <f t="shared" si="14"/>
        <v>393.23954625695501</v>
      </c>
      <c r="C73" s="15">
        <f t="shared" si="15"/>
        <v>0.80395428910012501</v>
      </c>
      <c r="K73" s="49"/>
      <c r="L73" s="39"/>
      <c r="M73" s="37"/>
      <c r="N73" s="37"/>
      <c r="O73" s="4"/>
      <c r="P73" s="4"/>
      <c r="Q73" s="37"/>
      <c r="R73" s="4"/>
      <c r="T73" s="37"/>
      <c r="U73" s="37"/>
    </row>
    <row r="74" spans="1:21" x14ac:dyDescent="0.25">
      <c r="B74" s="14">
        <f t="shared" si="14"/>
        <v>424.64526684537702</v>
      </c>
      <c r="C74" s="15">
        <f t="shared" si="15"/>
        <v>0.80346618108771095</v>
      </c>
      <c r="K74" s="49"/>
      <c r="L74" s="39"/>
      <c r="M74" s="37"/>
      <c r="N74" s="37"/>
      <c r="O74" s="4"/>
      <c r="P74" s="4"/>
      <c r="Q74" s="37"/>
      <c r="R74" s="4"/>
      <c r="T74" s="37"/>
      <c r="U74" s="37"/>
    </row>
    <row r="75" spans="1:21" x14ac:dyDescent="0.25">
      <c r="B75" s="14">
        <f t="shared" si="14"/>
        <v>523.07809144611804</v>
      </c>
      <c r="C75" s="15">
        <f t="shared" si="15"/>
        <v>0.78676717862007395</v>
      </c>
      <c r="K75" s="49"/>
      <c r="L75" s="39"/>
      <c r="M75" s="37"/>
      <c r="N75" s="37"/>
      <c r="O75" s="4"/>
      <c r="P75" s="4"/>
      <c r="Q75" s="37"/>
      <c r="R75" s="4"/>
      <c r="T75" s="37"/>
      <c r="U75" s="37"/>
    </row>
    <row r="76" spans="1:21" ht="15.75" thickBot="1" x14ac:dyDescent="0.3">
      <c r="A76" s="36"/>
      <c r="B76" s="16">
        <f t="shared" si="14"/>
        <v>691.71172909840902</v>
      </c>
      <c r="C76" s="17">
        <f t="shared" si="15"/>
        <v>0.78553336006907903</v>
      </c>
    </row>
    <row r="136" spans="17:24" x14ac:dyDescent="0.25">
      <c r="Q136" t="s">
        <v>150</v>
      </c>
      <c r="R136" t="s">
        <v>151</v>
      </c>
      <c r="S136" t="s">
        <v>152</v>
      </c>
      <c r="T136" t="s">
        <v>153</v>
      </c>
      <c r="U136" t="s">
        <v>154</v>
      </c>
      <c r="V136" t="s">
        <v>155</v>
      </c>
      <c r="W136" t="s">
        <v>156</v>
      </c>
      <c r="X136" t="s">
        <v>157</v>
      </c>
    </row>
    <row r="137" spans="17:24" x14ac:dyDescent="0.25">
      <c r="Q137" t="s">
        <v>158</v>
      </c>
      <c r="R137" t="s">
        <v>159</v>
      </c>
      <c r="S137" t="s">
        <v>160</v>
      </c>
      <c r="T137">
        <v>0</v>
      </c>
      <c r="U137">
        <v>0.66700000000000004</v>
      </c>
      <c r="V137">
        <v>81.099999999999994</v>
      </c>
      <c r="W137">
        <v>100</v>
      </c>
      <c r="X137">
        <v>0.27</v>
      </c>
    </row>
    <row r="138" spans="17:24" x14ac:dyDescent="0.25">
      <c r="Q138" t="s">
        <v>161</v>
      </c>
      <c r="R138" t="s">
        <v>159</v>
      </c>
      <c r="S138" t="s">
        <v>160</v>
      </c>
      <c r="T138">
        <v>0</v>
      </c>
      <c r="U138">
        <v>0.66700000000000004</v>
      </c>
      <c r="V138">
        <v>81.099999999999994</v>
      </c>
      <c r="W138">
        <v>100</v>
      </c>
      <c r="X138">
        <v>0.442</v>
      </c>
    </row>
    <row r="139" spans="17:24" x14ac:dyDescent="0.25">
      <c r="Q139" t="s">
        <v>162</v>
      </c>
      <c r="R139" t="s">
        <v>159</v>
      </c>
      <c r="S139" t="s">
        <v>160</v>
      </c>
      <c r="T139">
        <v>0</v>
      </c>
      <c r="U139">
        <v>0.66700000000000004</v>
      </c>
      <c r="V139">
        <v>81.099999999999994</v>
      </c>
      <c r="W139">
        <v>100</v>
      </c>
      <c r="X139">
        <v>0.51</v>
      </c>
    </row>
    <row r="140" spans="17:24" x14ac:dyDescent="0.25">
      <c r="Q140" t="s">
        <v>163</v>
      </c>
      <c r="R140" t="s">
        <v>159</v>
      </c>
      <c r="S140" t="s">
        <v>164</v>
      </c>
      <c r="T140">
        <v>0</v>
      </c>
      <c r="U140">
        <v>0.68799999999999994</v>
      </c>
      <c r="V140">
        <v>70</v>
      </c>
      <c r="W140">
        <v>100</v>
      </c>
      <c r="X140">
        <v>0.25900000000000001</v>
      </c>
    </row>
    <row r="141" spans="17:24" x14ac:dyDescent="0.25">
      <c r="Q141" t="s">
        <v>165</v>
      </c>
      <c r="R141" t="s">
        <v>159</v>
      </c>
      <c r="S141" t="s">
        <v>164</v>
      </c>
      <c r="T141">
        <v>0</v>
      </c>
      <c r="U141">
        <v>0.68300000000000005</v>
      </c>
      <c r="V141">
        <v>72.599999999999994</v>
      </c>
      <c r="W141">
        <v>100</v>
      </c>
      <c r="X141">
        <v>0.27500000000000002</v>
      </c>
    </row>
    <row r="142" spans="17:24" x14ac:dyDescent="0.25">
      <c r="Q142" t="s">
        <v>166</v>
      </c>
      <c r="R142" t="s">
        <v>159</v>
      </c>
      <c r="S142" t="s">
        <v>164</v>
      </c>
      <c r="T142">
        <v>0</v>
      </c>
      <c r="U142">
        <v>0.68899999999999995</v>
      </c>
      <c r="V142">
        <v>69.5</v>
      </c>
      <c r="W142">
        <v>100</v>
      </c>
      <c r="X142">
        <v>0.308</v>
      </c>
    </row>
    <row r="143" spans="17:24" x14ac:dyDescent="0.25">
      <c r="Q143" t="s">
        <v>167</v>
      </c>
      <c r="R143" t="s">
        <v>159</v>
      </c>
      <c r="S143" t="s">
        <v>160</v>
      </c>
      <c r="T143">
        <v>0</v>
      </c>
      <c r="U143">
        <v>0.69699999999999995</v>
      </c>
      <c r="V143">
        <v>65.3</v>
      </c>
      <c r="W143">
        <v>100</v>
      </c>
      <c r="X143">
        <v>0.36299999999999999</v>
      </c>
    </row>
    <row r="144" spans="17:24" x14ac:dyDescent="0.25">
      <c r="Q144" t="s">
        <v>168</v>
      </c>
      <c r="R144" t="s">
        <v>159</v>
      </c>
      <c r="S144" t="s">
        <v>160</v>
      </c>
      <c r="T144">
        <v>0</v>
      </c>
      <c r="U144">
        <v>0.69899999999999995</v>
      </c>
      <c r="V144">
        <v>64.2</v>
      </c>
      <c r="W144">
        <v>100</v>
      </c>
      <c r="X144">
        <v>0.38700000000000001</v>
      </c>
    </row>
    <row r="145" spans="9:24" x14ac:dyDescent="0.25">
      <c r="Q145" t="s">
        <v>169</v>
      </c>
      <c r="R145" t="s">
        <v>159</v>
      </c>
      <c r="S145" t="s">
        <v>160</v>
      </c>
      <c r="T145">
        <v>0</v>
      </c>
      <c r="U145">
        <v>0.69899999999999995</v>
      </c>
      <c r="V145">
        <v>64.2</v>
      </c>
      <c r="W145">
        <v>100</v>
      </c>
      <c r="X145">
        <v>0.439</v>
      </c>
    </row>
    <row r="146" spans="9:24" x14ac:dyDescent="0.25">
      <c r="Q146" t="s">
        <v>170</v>
      </c>
      <c r="R146" t="s">
        <v>159</v>
      </c>
      <c r="S146" t="s">
        <v>160</v>
      </c>
      <c r="T146">
        <v>0</v>
      </c>
      <c r="U146">
        <v>0.71199999999999997</v>
      </c>
      <c r="V146">
        <v>57.4</v>
      </c>
      <c r="W146">
        <v>100</v>
      </c>
      <c r="X146">
        <v>0.218</v>
      </c>
    </row>
    <row r="147" spans="9:24" x14ac:dyDescent="0.25">
      <c r="Q147" t="s">
        <v>171</v>
      </c>
      <c r="R147" t="s">
        <v>159</v>
      </c>
      <c r="S147" t="s">
        <v>160</v>
      </c>
      <c r="T147">
        <v>0</v>
      </c>
      <c r="U147">
        <v>0.71</v>
      </c>
      <c r="V147">
        <v>58.4</v>
      </c>
      <c r="W147">
        <v>100</v>
      </c>
      <c r="X147">
        <v>0.374</v>
      </c>
    </row>
    <row r="148" spans="9:24" x14ac:dyDescent="0.25">
      <c r="Q148" t="s">
        <v>172</v>
      </c>
      <c r="R148" t="s">
        <v>159</v>
      </c>
      <c r="S148" t="s">
        <v>160</v>
      </c>
      <c r="T148">
        <v>0</v>
      </c>
      <c r="U148">
        <v>0.71</v>
      </c>
      <c r="V148">
        <v>58.4</v>
      </c>
      <c r="W148">
        <v>100</v>
      </c>
      <c r="X148">
        <v>0.442</v>
      </c>
    </row>
    <row r="149" spans="9:24" x14ac:dyDescent="0.25">
      <c r="Q149" t="s">
        <v>173</v>
      </c>
      <c r="R149" t="s">
        <v>159</v>
      </c>
      <c r="S149" t="s">
        <v>160</v>
      </c>
      <c r="T149">
        <v>0</v>
      </c>
      <c r="U149">
        <v>0.73299999999999998</v>
      </c>
      <c r="V149">
        <v>46.3</v>
      </c>
      <c r="W149">
        <v>100</v>
      </c>
      <c r="X149">
        <v>0.35499999999999998</v>
      </c>
    </row>
    <row r="150" spans="9:24" x14ac:dyDescent="0.25">
      <c r="Q150" t="s">
        <v>174</v>
      </c>
      <c r="R150" t="s">
        <v>159</v>
      </c>
      <c r="S150" t="s">
        <v>160</v>
      </c>
      <c r="T150">
        <v>0</v>
      </c>
      <c r="U150">
        <v>0.73199999999999998</v>
      </c>
      <c r="V150">
        <v>46.8</v>
      </c>
      <c r="W150">
        <v>100</v>
      </c>
      <c r="X150">
        <v>0.38</v>
      </c>
    </row>
    <row r="151" spans="9:24" x14ac:dyDescent="0.25">
      <c r="Q151" t="s">
        <v>175</v>
      </c>
      <c r="R151" t="s">
        <v>159</v>
      </c>
      <c r="S151" t="s">
        <v>160</v>
      </c>
      <c r="T151">
        <v>0</v>
      </c>
      <c r="U151">
        <v>0.73099999999999998</v>
      </c>
      <c r="V151">
        <v>47.4</v>
      </c>
      <c r="W151">
        <v>100</v>
      </c>
      <c r="X151">
        <v>0.16900000000000001</v>
      </c>
    </row>
    <row r="152" spans="9:24" x14ac:dyDescent="0.25">
      <c r="Q152" t="s">
        <v>176</v>
      </c>
      <c r="R152" t="s">
        <v>159</v>
      </c>
      <c r="S152" t="s">
        <v>160</v>
      </c>
      <c r="T152">
        <v>0</v>
      </c>
      <c r="U152">
        <v>0.73299999999999998</v>
      </c>
      <c r="V152">
        <v>46.2</v>
      </c>
      <c r="W152">
        <v>100</v>
      </c>
      <c r="X152">
        <v>0.40200000000000002</v>
      </c>
    </row>
    <row r="153" spans="9:24" x14ac:dyDescent="0.25">
      <c r="Q153" t="s">
        <v>177</v>
      </c>
      <c r="R153" t="s">
        <v>159</v>
      </c>
      <c r="S153" t="s">
        <v>160</v>
      </c>
      <c r="T153">
        <v>0</v>
      </c>
      <c r="U153">
        <v>0.73099999999999998</v>
      </c>
      <c r="V153">
        <v>47.4</v>
      </c>
      <c r="W153">
        <v>100</v>
      </c>
      <c r="X153">
        <v>0.29399999999999998</v>
      </c>
    </row>
    <row r="154" spans="9:24" x14ac:dyDescent="0.25">
      <c r="Q154" t="s">
        <v>178</v>
      </c>
      <c r="R154" t="s">
        <v>159</v>
      </c>
      <c r="S154" t="s">
        <v>160</v>
      </c>
      <c r="T154">
        <v>0</v>
      </c>
      <c r="U154">
        <v>0.73</v>
      </c>
      <c r="V154">
        <v>47.9</v>
      </c>
      <c r="W154">
        <v>100</v>
      </c>
      <c r="X154">
        <v>0.35099999999999998</v>
      </c>
    </row>
    <row r="155" spans="9:24" x14ac:dyDescent="0.25">
      <c r="Q155" t="s">
        <v>179</v>
      </c>
      <c r="R155" t="s">
        <v>159</v>
      </c>
      <c r="S155" t="s">
        <v>160</v>
      </c>
      <c r="T155">
        <v>0</v>
      </c>
      <c r="U155">
        <v>0.74</v>
      </c>
      <c r="V155">
        <v>42.6</v>
      </c>
      <c r="W155">
        <v>100</v>
      </c>
      <c r="X155">
        <v>0.26500000000000001</v>
      </c>
    </row>
    <row r="156" spans="9:24" x14ac:dyDescent="0.25">
      <c r="Q156" t="s">
        <v>180</v>
      </c>
      <c r="R156" t="s">
        <v>159</v>
      </c>
      <c r="S156" t="s">
        <v>160</v>
      </c>
      <c r="T156">
        <v>0</v>
      </c>
      <c r="U156">
        <v>0.74</v>
      </c>
      <c r="V156">
        <v>42.6</v>
      </c>
      <c r="W156">
        <v>100</v>
      </c>
      <c r="X156">
        <v>0.3</v>
      </c>
    </row>
    <row r="157" spans="9:24" x14ac:dyDescent="0.25">
      <c r="I157" s="50"/>
      <c r="Q157" t="s">
        <v>181</v>
      </c>
      <c r="R157" t="s">
        <v>159</v>
      </c>
      <c r="S157" t="s">
        <v>160</v>
      </c>
      <c r="T157">
        <v>0</v>
      </c>
      <c r="U157">
        <v>0.73899999999999999</v>
      </c>
      <c r="V157">
        <v>42.9</v>
      </c>
      <c r="W157">
        <v>100</v>
      </c>
      <c r="X157">
        <v>0.35099999999999998</v>
      </c>
    </row>
    <row r="158" spans="9:24" x14ac:dyDescent="0.25">
      <c r="Q158" t="s">
        <v>182</v>
      </c>
      <c r="R158" t="s">
        <v>159</v>
      </c>
      <c r="S158" t="s">
        <v>164</v>
      </c>
      <c r="T158">
        <v>0</v>
      </c>
      <c r="U158">
        <v>0.82299999999999995</v>
      </c>
      <c r="V158">
        <v>-1.1000000000000001</v>
      </c>
      <c r="W158">
        <v>100</v>
      </c>
      <c r="X158">
        <v>0.16</v>
      </c>
    </row>
    <row r="159" spans="9:24" x14ac:dyDescent="0.25">
      <c r="Q159" t="s">
        <v>183</v>
      </c>
      <c r="R159" t="s">
        <v>159</v>
      </c>
      <c r="S159" t="s">
        <v>164</v>
      </c>
      <c r="T159">
        <v>0</v>
      </c>
      <c r="U159">
        <v>0.83</v>
      </c>
      <c r="V159">
        <v>-4.7</v>
      </c>
      <c r="W159">
        <v>100</v>
      </c>
      <c r="X159">
        <v>0.16900000000000001</v>
      </c>
    </row>
    <row r="160" spans="9:24" x14ac:dyDescent="0.25">
      <c r="Q160" t="s">
        <v>184</v>
      </c>
      <c r="R160" t="s">
        <v>159</v>
      </c>
      <c r="S160" t="s">
        <v>164</v>
      </c>
      <c r="T160">
        <v>0</v>
      </c>
      <c r="U160">
        <v>0.82799999999999996</v>
      </c>
      <c r="V160">
        <v>-3.7</v>
      </c>
      <c r="W160">
        <v>100</v>
      </c>
      <c r="X160">
        <v>0.17299999999999999</v>
      </c>
    </row>
    <row r="198" spans="17:23" x14ac:dyDescent="0.25">
      <c r="Q198" t="s">
        <v>150</v>
      </c>
      <c r="R198" t="s">
        <v>157</v>
      </c>
      <c r="S198" t="s">
        <v>419</v>
      </c>
      <c r="T198" t="s">
        <v>420</v>
      </c>
      <c r="U198" t="s">
        <v>189</v>
      </c>
      <c r="V198" t="s">
        <v>421</v>
      </c>
      <c r="W198" t="s">
        <v>190</v>
      </c>
    </row>
    <row r="199" spans="17:23" x14ac:dyDescent="0.25">
      <c r="Q199" t="s">
        <v>158</v>
      </c>
      <c r="R199">
        <v>0.27</v>
      </c>
      <c r="S199">
        <v>167</v>
      </c>
      <c r="T199">
        <v>173</v>
      </c>
      <c r="U199" t="s">
        <v>160</v>
      </c>
      <c r="V199">
        <v>167</v>
      </c>
      <c r="W199" t="s">
        <v>160</v>
      </c>
    </row>
    <row r="200" spans="17:23" x14ac:dyDescent="0.25">
      <c r="Q200" t="s">
        <v>161</v>
      </c>
      <c r="R200">
        <v>0.442</v>
      </c>
      <c r="S200">
        <v>25</v>
      </c>
      <c r="T200">
        <v>31</v>
      </c>
      <c r="U200">
        <v>33</v>
      </c>
      <c r="V200">
        <v>31</v>
      </c>
      <c r="W200">
        <v>31</v>
      </c>
    </row>
    <row r="201" spans="17:23" x14ac:dyDescent="0.25">
      <c r="Q201" t="s">
        <v>162</v>
      </c>
      <c r="R201">
        <v>0.51</v>
      </c>
      <c r="S201">
        <v>8</v>
      </c>
      <c r="T201">
        <v>13</v>
      </c>
      <c r="U201">
        <v>16</v>
      </c>
      <c r="V201">
        <v>13</v>
      </c>
      <c r="W201">
        <v>13</v>
      </c>
    </row>
    <row r="202" spans="17:23" x14ac:dyDescent="0.25">
      <c r="Q202" t="s">
        <v>163</v>
      </c>
      <c r="R202">
        <v>0.25900000000000001</v>
      </c>
      <c r="S202">
        <v>37</v>
      </c>
      <c r="T202">
        <v>39</v>
      </c>
      <c r="U202">
        <v>40</v>
      </c>
      <c r="V202">
        <v>39</v>
      </c>
      <c r="W202">
        <v>39</v>
      </c>
    </row>
    <row r="203" spans="17:23" x14ac:dyDescent="0.25">
      <c r="Q203" t="s">
        <v>165</v>
      </c>
      <c r="R203">
        <v>0.27500000000000002</v>
      </c>
      <c r="S203">
        <v>10</v>
      </c>
      <c r="T203">
        <v>12</v>
      </c>
      <c r="U203">
        <v>13</v>
      </c>
      <c r="V203">
        <v>12</v>
      </c>
      <c r="W203">
        <v>12</v>
      </c>
    </row>
    <row r="204" spans="17:23" x14ac:dyDescent="0.25">
      <c r="Q204" t="s">
        <v>166</v>
      </c>
      <c r="R204">
        <v>0.308</v>
      </c>
      <c r="S204">
        <v>10</v>
      </c>
      <c r="T204">
        <v>12</v>
      </c>
      <c r="U204">
        <v>13</v>
      </c>
      <c r="V204">
        <v>12</v>
      </c>
      <c r="W204">
        <v>12</v>
      </c>
    </row>
    <row r="205" spans="17:23" x14ac:dyDescent="0.25">
      <c r="Q205" t="s">
        <v>167</v>
      </c>
      <c r="R205">
        <v>0.36299999999999999</v>
      </c>
      <c r="S205">
        <v>72</v>
      </c>
      <c r="T205">
        <v>75</v>
      </c>
      <c r="U205">
        <v>77</v>
      </c>
      <c r="V205">
        <v>74</v>
      </c>
      <c r="W205">
        <v>74</v>
      </c>
    </row>
    <row r="206" spans="17:23" x14ac:dyDescent="0.25">
      <c r="Q206" t="s">
        <v>168</v>
      </c>
      <c r="R206">
        <v>0.38700000000000001</v>
      </c>
      <c r="S206">
        <v>56</v>
      </c>
      <c r="T206">
        <v>59</v>
      </c>
      <c r="U206">
        <v>61</v>
      </c>
      <c r="V206">
        <v>58</v>
      </c>
      <c r="W206">
        <v>58</v>
      </c>
    </row>
    <row r="207" spans="17:23" x14ac:dyDescent="0.25">
      <c r="Q207" t="s">
        <v>169</v>
      </c>
      <c r="R207">
        <v>0.439</v>
      </c>
      <c r="S207">
        <v>13</v>
      </c>
      <c r="T207">
        <v>13</v>
      </c>
      <c r="U207">
        <v>14</v>
      </c>
      <c r="V207">
        <v>13</v>
      </c>
      <c r="W207">
        <v>13</v>
      </c>
    </row>
    <row r="208" spans="17:23" x14ac:dyDescent="0.25">
      <c r="Q208" t="s">
        <v>170</v>
      </c>
      <c r="R208">
        <v>0.218</v>
      </c>
      <c r="S208">
        <v>351</v>
      </c>
      <c r="T208">
        <v>353</v>
      </c>
      <c r="U208" t="s">
        <v>160</v>
      </c>
      <c r="V208">
        <v>352</v>
      </c>
      <c r="W208" t="s">
        <v>160</v>
      </c>
    </row>
    <row r="209" spans="17:23" x14ac:dyDescent="0.25">
      <c r="Q209" t="s">
        <v>171</v>
      </c>
      <c r="R209">
        <v>0.374</v>
      </c>
      <c r="S209">
        <v>14</v>
      </c>
      <c r="T209">
        <v>16</v>
      </c>
      <c r="U209">
        <v>17</v>
      </c>
      <c r="V209">
        <v>16</v>
      </c>
      <c r="W209">
        <v>16</v>
      </c>
    </row>
    <row r="210" spans="17:23" x14ac:dyDescent="0.25">
      <c r="Q210" t="s">
        <v>172</v>
      </c>
      <c r="R210">
        <v>0.442</v>
      </c>
      <c r="S210">
        <v>8</v>
      </c>
      <c r="T210">
        <v>12</v>
      </c>
      <c r="U210">
        <v>13</v>
      </c>
      <c r="V210">
        <v>12</v>
      </c>
      <c r="W210">
        <v>12</v>
      </c>
    </row>
    <row r="211" spans="17:23" x14ac:dyDescent="0.25">
      <c r="Q211" t="s">
        <v>173</v>
      </c>
      <c r="R211">
        <v>0.35499999999999998</v>
      </c>
      <c r="S211">
        <v>109</v>
      </c>
      <c r="T211">
        <v>110</v>
      </c>
      <c r="U211">
        <v>112</v>
      </c>
      <c r="V211">
        <v>109</v>
      </c>
      <c r="W211">
        <v>109</v>
      </c>
    </row>
    <row r="212" spans="17:23" x14ac:dyDescent="0.25">
      <c r="Q212" t="s">
        <v>174</v>
      </c>
      <c r="R212">
        <v>0.38</v>
      </c>
      <c r="S212">
        <v>51</v>
      </c>
      <c r="T212">
        <v>52</v>
      </c>
      <c r="U212" t="s">
        <v>160</v>
      </c>
      <c r="V212">
        <v>51</v>
      </c>
      <c r="W212">
        <v>51</v>
      </c>
    </row>
    <row r="213" spans="17:23" x14ac:dyDescent="0.25">
      <c r="Q213" t="s">
        <v>175</v>
      </c>
      <c r="R213">
        <v>0.16900000000000001</v>
      </c>
      <c r="S213">
        <v>457</v>
      </c>
      <c r="T213">
        <v>458</v>
      </c>
      <c r="U213" t="s">
        <v>160</v>
      </c>
      <c r="V213">
        <v>456</v>
      </c>
      <c r="W213" t="s">
        <v>160</v>
      </c>
    </row>
    <row r="214" spans="17:23" x14ac:dyDescent="0.25">
      <c r="Q214" t="s">
        <v>176</v>
      </c>
      <c r="R214">
        <v>0.40200000000000002</v>
      </c>
      <c r="S214">
        <v>241</v>
      </c>
      <c r="T214">
        <v>243</v>
      </c>
      <c r="U214">
        <v>244</v>
      </c>
      <c r="V214">
        <v>241</v>
      </c>
      <c r="W214" t="s">
        <v>160</v>
      </c>
    </row>
    <row r="215" spans="17:23" x14ac:dyDescent="0.25">
      <c r="Q215" t="s">
        <v>177</v>
      </c>
      <c r="R215">
        <v>0.29399999999999998</v>
      </c>
      <c r="S215">
        <v>34</v>
      </c>
      <c r="T215">
        <v>35</v>
      </c>
      <c r="U215">
        <v>36</v>
      </c>
      <c r="V215">
        <v>36</v>
      </c>
      <c r="W215">
        <v>36</v>
      </c>
    </row>
    <row r="216" spans="17:23" x14ac:dyDescent="0.25">
      <c r="Q216" t="s">
        <v>178</v>
      </c>
      <c r="R216">
        <v>0.35099999999999998</v>
      </c>
      <c r="S216">
        <v>7</v>
      </c>
      <c r="T216">
        <v>8</v>
      </c>
      <c r="U216">
        <v>8</v>
      </c>
      <c r="V216">
        <v>8</v>
      </c>
      <c r="W216">
        <v>8</v>
      </c>
    </row>
    <row r="217" spans="17:23" x14ac:dyDescent="0.25">
      <c r="Q217" t="s">
        <v>179</v>
      </c>
      <c r="R217">
        <v>0.26500000000000001</v>
      </c>
      <c r="S217">
        <v>87</v>
      </c>
      <c r="T217">
        <v>88</v>
      </c>
      <c r="U217" t="s">
        <v>160</v>
      </c>
      <c r="V217">
        <v>87</v>
      </c>
      <c r="W217" t="s">
        <v>160</v>
      </c>
    </row>
    <row r="218" spans="17:23" x14ac:dyDescent="0.25">
      <c r="Q218" t="s">
        <v>180</v>
      </c>
      <c r="R218">
        <v>0.3</v>
      </c>
      <c r="S218">
        <v>36</v>
      </c>
      <c r="T218">
        <v>37</v>
      </c>
      <c r="U218">
        <v>37</v>
      </c>
      <c r="V218">
        <v>36</v>
      </c>
      <c r="W218">
        <v>37</v>
      </c>
    </row>
    <row r="219" spans="17:23" x14ac:dyDescent="0.25">
      <c r="Q219" t="s">
        <v>181</v>
      </c>
      <c r="R219">
        <v>0.35099999999999998</v>
      </c>
      <c r="S219">
        <v>12</v>
      </c>
      <c r="T219">
        <v>13</v>
      </c>
      <c r="U219">
        <v>13</v>
      </c>
      <c r="V219">
        <v>13</v>
      </c>
      <c r="W219">
        <v>13</v>
      </c>
    </row>
    <row r="220" spans="17:23" x14ac:dyDescent="0.25">
      <c r="Q220" t="s">
        <v>182</v>
      </c>
      <c r="R220">
        <v>0.16600000000000001</v>
      </c>
      <c r="S220">
        <v>31</v>
      </c>
      <c r="T220">
        <v>31</v>
      </c>
      <c r="U220" t="s">
        <v>160</v>
      </c>
      <c r="V220">
        <v>30</v>
      </c>
      <c r="W220">
        <v>30</v>
      </c>
    </row>
    <row r="221" spans="17:23" x14ac:dyDescent="0.25">
      <c r="Q221" t="s">
        <v>183</v>
      </c>
      <c r="R221">
        <v>0.16900000000000001</v>
      </c>
      <c r="S221">
        <v>5</v>
      </c>
      <c r="T221">
        <v>5</v>
      </c>
      <c r="U221">
        <v>5</v>
      </c>
      <c r="V221">
        <v>4</v>
      </c>
      <c r="W221">
        <v>4</v>
      </c>
    </row>
    <row r="222" spans="17:23" x14ac:dyDescent="0.25">
      <c r="Q222" t="s">
        <v>184</v>
      </c>
      <c r="R222">
        <v>0.17299999999999999</v>
      </c>
      <c r="S222">
        <v>6</v>
      </c>
      <c r="T222">
        <v>6</v>
      </c>
      <c r="U222" t="s">
        <v>160</v>
      </c>
      <c r="V222">
        <v>6</v>
      </c>
      <c r="W222">
        <v>6</v>
      </c>
    </row>
    <row r="223" spans="17:23" x14ac:dyDescent="0.25">
      <c r="Q223" t="s">
        <v>413</v>
      </c>
      <c r="R223">
        <v>0.36199999999999999</v>
      </c>
      <c r="S223">
        <v>39</v>
      </c>
      <c r="T223">
        <v>49</v>
      </c>
      <c r="U223">
        <v>53</v>
      </c>
      <c r="V223">
        <v>47</v>
      </c>
      <c r="W223">
        <v>47</v>
      </c>
    </row>
    <row r="224" spans="17:23" x14ac:dyDescent="0.25">
      <c r="Q224" t="s">
        <v>414</v>
      </c>
      <c r="R224">
        <v>0.441</v>
      </c>
      <c r="S224">
        <v>22</v>
      </c>
      <c r="T224">
        <v>31</v>
      </c>
      <c r="U224">
        <v>35</v>
      </c>
      <c r="V224">
        <v>29</v>
      </c>
      <c r="W224">
        <v>29</v>
      </c>
    </row>
    <row r="225" spans="17:23" x14ac:dyDescent="0.25">
      <c r="Q225" t="s">
        <v>415</v>
      </c>
      <c r="R225">
        <v>0.496</v>
      </c>
      <c r="S225">
        <v>9</v>
      </c>
      <c r="T225">
        <v>17</v>
      </c>
      <c r="U225">
        <v>21</v>
      </c>
      <c r="V225">
        <v>16</v>
      </c>
      <c r="W225">
        <v>16</v>
      </c>
    </row>
    <row r="226" spans="17:23" x14ac:dyDescent="0.25">
      <c r="Q226" t="s">
        <v>416</v>
      </c>
      <c r="R226">
        <v>0.30599999999999999</v>
      </c>
      <c r="S226">
        <v>80</v>
      </c>
      <c r="T226">
        <v>82</v>
      </c>
      <c r="U226">
        <v>87</v>
      </c>
      <c r="V226">
        <v>83</v>
      </c>
      <c r="W226">
        <v>83</v>
      </c>
    </row>
    <row r="227" spans="17:23" x14ac:dyDescent="0.25">
      <c r="Q227" t="s">
        <v>417</v>
      </c>
      <c r="R227">
        <v>0.36499999999999999</v>
      </c>
      <c r="S227">
        <v>19</v>
      </c>
      <c r="T227">
        <v>24</v>
      </c>
      <c r="U227">
        <v>26</v>
      </c>
      <c r="V227">
        <v>24</v>
      </c>
      <c r="W227">
        <v>24</v>
      </c>
    </row>
    <row r="228" spans="17:23" x14ac:dyDescent="0.25">
      <c r="Q228" t="s">
        <v>418</v>
      </c>
      <c r="R228">
        <v>0.41499999999999998</v>
      </c>
      <c r="S228">
        <v>6</v>
      </c>
      <c r="T228">
        <v>11</v>
      </c>
      <c r="U228">
        <v>13</v>
      </c>
      <c r="V228">
        <v>11</v>
      </c>
      <c r="W228">
        <v>11</v>
      </c>
    </row>
  </sheetData>
  <phoneticPr fontId="6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53699-6D62-4E42-987B-017C0FF8DD0F}">
  <sheetPr>
    <tabColor theme="7"/>
  </sheetPr>
  <dimension ref="A1:Z197"/>
  <sheetViews>
    <sheetView zoomScale="130" zoomScaleNormal="130" workbookViewId="0">
      <selection activeCell="B73" sqref="B73:D73"/>
    </sheetView>
  </sheetViews>
  <sheetFormatPr baseColWidth="10" defaultRowHeight="15" x14ac:dyDescent="0.25"/>
  <cols>
    <col min="2" max="2" width="14.42578125" customWidth="1"/>
  </cols>
  <sheetData>
    <row r="1" spans="1:23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  <c r="R1" t="s">
        <v>27</v>
      </c>
      <c r="S1" t="s">
        <v>27</v>
      </c>
      <c r="T1" t="s">
        <v>399</v>
      </c>
      <c r="U1" t="s">
        <v>121</v>
      </c>
      <c r="V1" t="s">
        <v>123</v>
      </c>
      <c r="W1" t="s">
        <v>122</v>
      </c>
    </row>
    <row r="2" spans="1:23" x14ac:dyDescent="0.25">
      <c r="A2" s="55"/>
      <c r="B2" s="56" t="s">
        <v>114</v>
      </c>
      <c r="C2" s="56">
        <v>0.78</v>
      </c>
      <c r="D2" s="56">
        <v>8.1000000000000003E-2</v>
      </c>
      <c r="E2" s="56">
        <v>0.20399999999999999</v>
      </c>
      <c r="F2" s="56">
        <v>0</v>
      </c>
      <c r="G2" s="56">
        <v>2.65</v>
      </c>
      <c r="H2" s="124">
        <f>0.313841612361773^2 / (0.421696503428581*0.228324561145574)</f>
        <v>1.0229830104002375</v>
      </c>
      <c r="I2" s="56">
        <v>1.43</v>
      </c>
      <c r="J2" s="56">
        <v>0.38</v>
      </c>
      <c r="K2" s="56">
        <v>0.78</v>
      </c>
      <c r="L2" s="56">
        <v>0.48</v>
      </c>
      <c r="M2" s="56" t="s">
        <v>246</v>
      </c>
      <c r="N2" s="56" t="s">
        <v>568</v>
      </c>
      <c r="O2" s="126">
        <v>1</v>
      </c>
      <c r="P2" s="125" t="s">
        <v>394</v>
      </c>
      <c r="R2" t="s">
        <v>148</v>
      </c>
      <c r="S2" t="s">
        <v>124</v>
      </c>
      <c r="T2" t="s">
        <v>283</v>
      </c>
      <c r="U2">
        <v>0.70699999999999996</v>
      </c>
      <c r="V2">
        <v>68</v>
      </c>
      <c r="W2">
        <v>54</v>
      </c>
    </row>
    <row r="3" spans="1:23" x14ac:dyDescent="0.25">
      <c r="A3" s="27"/>
      <c r="B3" s="10"/>
      <c r="C3" s="10">
        <v>0.7</v>
      </c>
      <c r="D3" s="10">
        <v>0.03</v>
      </c>
      <c r="E3" s="10">
        <v>0.374</v>
      </c>
      <c r="F3" s="10">
        <v>5</v>
      </c>
      <c r="G3" s="10" t="s">
        <v>608</v>
      </c>
      <c r="H3" s="10" t="s">
        <v>608</v>
      </c>
      <c r="I3" s="10" t="s">
        <v>608</v>
      </c>
      <c r="J3" s="10" t="s">
        <v>608</v>
      </c>
      <c r="K3" s="10">
        <v>0.7</v>
      </c>
      <c r="L3" s="10">
        <v>0.42</v>
      </c>
      <c r="M3" s="10" t="s">
        <v>246</v>
      </c>
      <c r="N3" s="10" t="s">
        <v>568</v>
      </c>
      <c r="O3" s="188">
        <v>1</v>
      </c>
      <c r="P3" s="71" t="s">
        <v>396</v>
      </c>
      <c r="R3" t="s">
        <v>148</v>
      </c>
      <c r="S3" t="s">
        <v>125</v>
      </c>
      <c r="T3" t="s">
        <v>283</v>
      </c>
      <c r="U3">
        <v>0.72399999999999998</v>
      </c>
      <c r="V3">
        <v>46</v>
      </c>
      <c r="W3">
        <v>37</v>
      </c>
    </row>
    <row r="4" spans="1:23" x14ac:dyDescent="0.25">
      <c r="A4" s="27"/>
      <c r="B4" s="10"/>
      <c r="C4" s="10">
        <v>0.65</v>
      </c>
      <c r="D4" s="10">
        <v>4.8000000000000001E-2</v>
      </c>
      <c r="E4" s="10">
        <v>0.28299999999999997</v>
      </c>
      <c r="F4" s="10">
        <v>10</v>
      </c>
      <c r="G4" s="10" t="s">
        <v>608</v>
      </c>
      <c r="H4" s="10" t="s">
        <v>608</v>
      </c>
      <c r="I4" s="10" t="s">
        <v>608</v>
      </c>
      <c r="J4" s="10" t="s">
        <v>608</v>
      </c>
      <c r="K4" s="10">
        <v>0.65</v>
      </c>
      <c r="L4" s="10">
        <v>0.36</v>
      </c>
      <c r="M4" s="10" t="s">
        <v>246</v>
      </c>
      <c r="N4" s="10" t="s">
        <v>568</v>
      </c>
      <c r="O4" s="188">
        <v>1</v>
      </c>
      <c r="P4" s="71"/>
      <c r="R4" t="s">
        <v>148</v>
      </c>
      <c r="S4" t="s">
        <v>126</v>
      </c>
      <c r="T4" t="s">
        <v>283</v>
      </c>
      <c r="U4">
        <v>0.68200000000000005</v>
      </c>
      <c r="V4">
        <v>227</v>
      </c>
      <c r="W4">
        <v>179</v>
      </c>
    </row>
    <row r="5" spans="1:23" ht="15.75" thickBot="1" x14ac:dyDescent="0.3">
      <c r="A5" s="29"/>
      <c r="B5" s="30"/>
      <c r="C5" s="30">
        <v>0.59799999999999998</v>
      </c>
      <c r="D5" s="30">
        <v>3.6999999999999998E-2</v>
      </c>
      <c r="E5" s="30">
        <v>0.45300000000000001</v>
      </c>
      <c r="F5" s="30">
        <v>15</v>
      </c>
      <c r="G5" s="30" t="s">
        <v>608</v>
      </c>
      <c r="H5" s="30" t="s">
        <v>608</v>
      </c>
      <c r="I5" s="30" t="s">
        <v>608</v>
      </c>
      <c r="J5" s="30" t="s">
        <v>608</v>
      </c>
      <c r="K5" s="30">
        <v>0.63</v>
      </c>
      <c r="L5" s="30">
        <v>0.32</v>
      </c>
      <c r="M5" s="30" t="s">
        <v>246</v>
      </c>
      <c r="N5" s="30" t="s">
        <v>568</v>
      </c>
      <c r="O5" s="72">
        <v>1</v>
      </c>
      <c r="P5" s="73"/>
      <c r="R5" t="s">
        <v>148</v>
      </c>
      <c r="S5" t="s">
        <v>127</v>
      </c>
      <c r="T5" t="s">
        <v>283</v>
      </c>
      <c r="U5">
        <v>0.69599999999999995</v>
      </c>
      <c r="V5">
        <v>174</v>
      </c>
      <c r="W5">
        <v>134</v>
      </c>
    </row>
    <row r="6" spans="1:23" x14ac:dyDescent="0.25">
      <c r="R6" t="s">
        <v>148</v>
      </c>
      <c r="S6" t="s">
        <v>128</v>
      </c>
      <c r="T6" t="s">
        <v>283</v>
      </c>
      <c r="U6">
        <v>0.69299999999999995</v>
      </c>
      <c r="V6">
        <v>82</v>
      </c>
      <c r="W6">
        <v>62</v>
      </c>
    </row>
    <row r="7" spans="1:23" ht="16.5" thickBot="1" x14ac:dyDescent="0.3">
      <c r="P7" s="9"/>
      <c r="R7" t="s">
        <v>148</v>
      </c>
      <c r="S7" t="s">
        <v>129</v>
      </c>
      <c r="T7" t="s">
        <v>283</v>
      </c>
      <c r="U7">
        <v>0.69399999999999995</v>
      </c>
      <c r="V7">
        <v>178</v>
      </c>
      <c r="W7">
        <v>158</v>
      </c>
    </row>
    <row r="8" spans="1:23" ht="18.75" thickBot="1" x14ac:dyDescent="0.4">
      <c r="A8" s="20" t="s">
        <v>243</v>
      </c>
      <c r="B8" s="61" t="s">
        <v>27</v>
      </c>
      <c r="C8" s="62" t="s">
        <v>79</v>
      </c>
      <c r="D8" s="63" t="s">
        <v>191</v>
      </c>
      <c r="E8" s="62" t="s">
        <v>117</v>
      </c>
      <c r="F8" s="62" t="s">
        <v>87</v>
      </c>
      <c r="G8" s="62" t="s">
        <v>192</v>
      </c>
      <c r="H8" s="62" t="s">
        <v>193</v>
      </c>
      <c r="I8" s="62" t="s">
        <v>194</v>
      </c>
      <c r="J8" s="98" t="s">
        <v>572</v>
      </c>
      <c r="K8" s="98" t="s">
        <v>574</v>
      </c>
      <c r="L8" s="22" t="s">
        <v>573</v>
      </c>
      <c r="M8" s="128" t="s">
        <v>118</v>
      </c>
      <c r="N8" s="37"/>
      <c r="R8" t="s">
        <v>148</v>
      </c>
      <c r="S8" t="s">
        <v>130</v>
      </c>
      <c r="T8" t="s">
        <v>283</v>
      </c>
      <c r="U8">
        <v>0.71399999999999997</v>
      </c>
      <c r="V8">
        <v>39</v>
      </c>
      <c r="W8">
        <v>24</v>
      </c>
    </row>
    <row r="9" spans="1:23" x14ac:dyDescent="0.25">
      <c r="B9" s="55">
        <v>1</v>
      </c>
      <c r="C9" s="56" t="s">
        <v>817</v>
      </c>
      <c r="D9" s="56">
        <v>100</v>
      </c>
      <c r="E9" s="57">
        <v>0.22290598290598199</v>
      </c>
      <c r="F9" s="56">
        <f>D9</f>
        <v>100</v>
      </c>
      <c r="G9" s="56">
        <v>0.66100000000000003</v>
      </c>
      <c r="H9" s="124">
        <v>1.9982632150625199</v>
      </c>
      <c r="I9" s="56" t="s">
        <v>195</v>
      </c>
      <c r="J9" s="56">
        <v>1</v>
      </c>
      <c r="K9" s="57">
        <f>G9</f>
        <v>0.66100000000000003</v>
      </c>
      <c r="L9" s="60" t="str">
        <f>_xlfn.CONCAT("p_eff = ",F9," , e0_prom = ",ROUND(K9,3))</f>
        <v>p_eff = 100 , e0_prom = 0.661</v>
      </c>
      <c r="M9">
        <v>0.4</v>
      </c>
      <c r="N9" s="46"/>
      <c r="R9" t="s">
        <v>148</v>
      </c>
      <c r="S9" t="s">
        <v>131</v>
      </c>
      <c r="T9" t="s">
        <v>283</v>
      </c>
      <c r="U9">
        <v>0.64600000000000002</v>
      </c>
      <c r="V9" t="s">
        <v>149</v>
      </c>
      <c r="W9" t="s">
        <v>149</v>
      </c>
    </row>
    <row r="10" spans="1:23" x14ac:dyDescent="0.25">
      <c r="B10" s="27">
        <v>2</v>
      </c>
      <c r="C10" s="10" t="s">
        <v>817</v>
      </c>
      <c r="D10" s="10">
        <v>100</v>
      </c>
      <c r="E10" s="11">
        <v>0.159088319088319</v>
      </c>
      <c r="F10" s="10">
        <f t="shared" ref="F10:F57" si="0">D10</f>
        <v>100</v>
      </c>
      <c r="G10" s="10">
        <v>0.66100000000000003</v>
      </c>
      <c r="H10" s="68">
        <v>7.9791766740429697</v>
      </c>
      <c r="I10" s="10" t="s">
        <v>195</v>
      </c>
      <c r="J10" s="10">
        <v>1</v>
      </c>
      <c r="K10" s="11">
        <f t="shared" ref="K10:K30" si="1">G10</f>
        <v>0.66100000000000003</v>
      </c>
      <c r="L10" s="28" t="str">
        <f t="shared" ref="L10:L71" si="2">_xlfn.CONCAT("p_eff = ",F10," , e0_prom = ",ROUND(K10,3))</f>
        <v>p_eff = 100 , e0_prom = 0.661</v>
      </c>
      <c r="M10">
        <v>0.4</v>
      </c>
      <c r="R10" t="s">
        <v>148</v>
      </c>
      <c r="S10" t="s">
        <v>132</v>
      </c>
      <c r="T10" t="s">
        <v>283</v>
      </c>
      <c r="U10">
        <v>0.61399999999999999</v>
      </c>
      <c r="V10" t="s">
        <v>149</v>
      </c>
      <c r="W10" t="s">
        <v>149</v>
      </c>
    </row>
    <row r="11" spans="1:23" x14ac:dyDescent="0.25">
      <c r="B11" s="27">
        <v>3</v>
      </c>
      <c r="C11" s="10" t="s">
        <v>817</v>
      </c>
      <c r="D11" s="10">
        <v>100</v>
      </c>
      <c r="E11" s="11">
        <v>0.150787902200331</v>
      </c>
      <c r="F11" s="10">
        <f t="shared" si="0"/>
        <v>100</v>
      </c>
      <c r="G11" s="10">
        <v>0.66100000000000003</v>
      </c>
      <c r="H11" s="68">
        <v>19.809943179556502</v>
      </c>
      <c r="I11" s="10" t="s">
        <v>195</v>
      </c>
      <c r="J11" s="10">
        <v>1</v>
      </c>
      <c r="K11" s="11">
        <f t="shared" si="1"/>
        <v>0.66100000000000003</v>
      </c>
      <c r="L11" s="28" t="str">
        <f t="shared" si="2"/>
        <v>p_eff = 100 , e0_prom = 0.661</v>
      </c>
      <c r="M11">
        <v>0.4</v>
      </c>
      <c r="R11" t="s">
        <v>148</v>
      </c>
      <c r="S11" t="s">
        <v>133</v>
      </c>
      <c r="T11" t="s">
        <v>283</v>
      </c>
      <c r="U11">
        <v>0.70099999999999996</v>
      </c>
      <c r="V11">
        <v>203</v>
      </c>
      <c r="W11">
        <v>169</v>
      </c>
    </row>
    <row r="12" spans="1:23" x14ac:dyDescent="0.25">
      <c r="B12" s="27">
        <v>4</v>
      </c>
      <c r="C12" s="10" t="s">
        <v>817</v>
      </c>
      <c r="D12" s="10">
        <v>100</v>
      </c>
      <c r="E12" s="11">
        <v>0.13097300690520899</v>
      </c>
      <c r="F12" s="10">
        <f t="shared" si="0"/>
        <v>100</v>
      </c>
      <c r="G12" s="10">
        <v>0.66100000000000003</v>
      </c>
      <c r="H12" s="68">
        <v>22.8051498501701</v>
      </c>
      <c r="I12" s="10" t="s">
        <v>195</v>
      </c>
      <c r="J12" s="10">
        <v>1</v>
      </c>
      <c r="K12" s="11">
        <f t="shared" si="1"/>
        <v>0.66100000000000003</v>
      </c>
      <c r="L12" s="28" t="str">
        <f t="shared" si="2"/>
        <v>p_eff = 100 , e0_prom = 0.661</v>
      </c>
      <c r="M12">
        <v>0.4</v>
      </c>
      <c r="R12" t="s">
        <v>148</v>
      </c>
      <c r="S12" t="s">
        <v>134</v>
      </c>
      <c r="T12" t="s">
        <v>283</v>
      </c>
      <c r="U12">
        <v>0.71099999999999997</v>
      </c>
      <c r="V12">
        <v>51</v>
      </c>
      <c r="W12">
        <v>38</v>
      </c>
    </row>
    <row r="13" spans="1:23" x14ac:dyDescent="0.25">
      <c r="B13" s="27">
        <v>5</v>
      </c>
      <c r="C13" s="10" t="s">
        <v>817</v>
      </c>
      <c r="D13" s="10">
        <v>100</v>
      </c>
      <c r="E13" s="11">
        <v>0.19416485585977</v>
      </c>
      <c r="F13" s="10">
        <f t="shared" si="0"/>
        <v>100</v>
      </c>
      <c r="G13" s="10">
        <v>0.66100000000000003</v>
      </c>
      <c r="H13" s="68">
        <v>23.761193968483401</v>
      </c>
      <c r="I13" s="10" t="s">
        <v>195</v>
      </c>
      <c r="J13" s="10">
        <v>1</v>
      </c>
      <c r="K13" s="11">
        <f t="shared" si="1"/>
        <v>0.66100000000000003</v>
      </c>
      <c r="L13" s="28" t="str">
        <f t="shared" si="2"/>
        <v>p_eff = 100 , e0_prom = 0.661</v>
      </c>
      <c r="M13">
        <v>0.4</v>
      </c>
      <c r="N13" s="45"/>
      <c r="R13" t="s">
        <v>148</v>
      </c>
      <c r="S13" t="s">
        <v>135</v>
      </c>
      <c r="T13" t="s">
        <v>283</v>
      </c>
      <c r="U13">
        <v>0.72499999999999998</v>
      </c>
      <c r="V13">
        <v>39</v>
      </c>
      <c r="W13">
        <v>32</v>
      </c>
    </row>
    <row r="14" spans="1:23" x14ac:dyDescent="0.25">
      <c r="B14" s="27">
        <v>6</v>
      </c>
      <c r="C14" s="10" t="s">
        <v>817</v>
      </c>
      <c r="D14" s="10">
        <v>100</v>
      </c>
      <c r="E14" s="11">
        <v>0.25157242422779102</v>
      </c>
      <c r="F14" s="10">
        <f t="shared" si="0"/>
        <v>100</v>
      </c>
      <c r="G14" s="10">
        <v>0.57999999999999996</v>
      </c>
      <c r="H14" s="68">
        <v>17.929528080200001</v>
      </c>
      <c r="I14" s="10" t="s">
        <v>195</v>
      </c>
      <c r="J14" s="10">
        <v>2</v>
      </c>
      <c r="K14" s="11">
        <f t="shared" si="1"/>
        <v>0.57999999999999996</v>
      </c>
      <c r="L14" s="28" t="str">
        <f t="shared" si="2"/>
        <v>p_eff = 100 , e0_prom = 0.58</v>
      </c>
      <c r="M14">
        <v>0.67</v>
      </c>
      <c r="R14" t="s">
        <v>148</v>
      </c>
      <c r="S14" t="s">
        <v>136</v>
      </c>
      <c r="T14" t="s">
        <v>283</v>
      </c>
      <c r="U14">
        <v>0.70699999999999996</v>
      </c>
      <c r="V14">
        <v>83</v>
      </c>
      <c r="W14">
        <v>65</v>
      </c>
    </row>
    <row r="15" spans="1:23" x14ac:dyDescent="0.25">
      <c r="B15" s="27">
        <v>7</v>
      </c>
      <c r="C15" s="10" t="s">
        <v>817</v>
      </c>
      <c r="D15" s="10">
        <v>100</v>
      </c>
      <c r="E15" s="11">
        <v>0.31717224395190402</v>
      </c>
      <c r="F15" s="10">
        <f t="shared" si="0"/>
        <v>100</v>
      </c>
      <c r="G15" s="10">
        <v>0.57999999999999996</v>
      </c>
      <c r="H15" s="68">
        <v>6.9719824469967797</v>
      </c>
      <c r="I15" s="10" t="s">
        <v>195</v>
      </c>
      <c r="J15" s="10">
        <v>2</v>
      </c>
      <c r="K15" s="11">
        <f t="shared" si="1"/>
        <v>0.57999999999999996</v>
      </c>
      <c r="L15" s="28" t="str">
        <f t="shared" si="2"/>
        <v>p_eff = 100 , e0_prom = 0.58</v>
      </c>
      <c r="M15">
        <v>0.67</v>
      </c>
      <c r="R15" t="s">
        <v>148</v>
      </c>
      <c r="S15" t="s">
        <v>137</v>
      </c>
      <c r="T15" t="s">
        <v>397</v>
      </c>
      <c r="U15">
        <v>0.64800000000000002</v>
      </c>
      <c r="V15" t="s">
        <v>149</v>
      </c>
      <c r="W15" t="s">
        <v>149</v>
      </c>
    </row>
    <row r="16" spans="1:23" x14ac:dyDescent="0.25">
      <c r="B16" s="27">
        <v>8</v>
      </c>
      <c r="C16" s="10" t="s">
        <v>817</v>
      </c>
      <c r="D16" s="10">
        <v>100</v>
      </c>
      <c r="E16" s="11">
        <v>0.36464661097429402</v>
      </c>
      <c r="F16" s="10">
        <f t="shared" si="0"/>
        <v>100</v>
      </c>
      <c r="G16" s="10">
        <v>0.57999999999999996</v>
      </c>
      <c r="H16" s="68">
        <v>5.9856425240816398</v>
      </c>
      <c r="I16" s="10" t="s">
        <v>195</v>
      </c>
      <c r="J16" s="10">
        <v>2</v>
      </c>
      <c r="K16" s="11">
        <f t="shared" si="1"/>
        <v>0.57999999999999996</v>
      </c>
      <c r="L16" s="28" t="str">
        <f t="shared" si="2"/>
        <v>p_eff = 100 , e0_prom = 0.58</v>
      </c>
      <c r="M16">
        <v>0.67</v>
      </c>
      <c r="Q16" s="6"/>
      <c r="R16" t="s">
        <v>148</v>
      </c>
      <c r="S16" t="s">
        <v>138</v>
      </c>
      <c r="T16" t="s">
        <v>397</v>
      </c>
      <c r="U16">
        <v>0.65400000000000003</v>
      </c>
      <c r="V16">
        <v>1664</v>
      </c>
      <c r="W16">
        <v>1381</v>
      </c>
    </row>
    <row r="17" spans="2:23" x14ac:dyDescent="0.25">
      <c r="B17" s="27">
        <v>9</v>
      </c>
      <c r="C17" s="10" t="s">
        <v>817</v>
      </c>
      <c r="D17" s="10">
        <v>100</v>
      </c>
      <c r="E17" s="11">
        <v>0.28698633444396099</v>
      </c>
      <c r="F17" s="10">
        <f t="shared" si="0"/>
        <v>100</v>
      </c>
      <c r="G17" s="10">
        <v>0.57999999999999996</v>
      </c>
      <c r="H17" s="68">
        <v>24.757317646114199</v>
      </c>
      <c r="I17" s="10" t="s">
        <v>195</v>
      </c>
      <c r="J17" s="10">
        <v>2</v>
      </c>
      <c r="K17" s="11">
        <f t="shared" si="1"/>
        <v>0.57999999999999996</v>
      </c>
      <c r="L17" s="28" t="str">
        <f t="shared" si="2"/>
        <v>p_eff = 100 , e0_prom = 0.58</v>
      </c>
      <c r="M17">
        <v>0.67</v>
      </c>
      <c r="R17" t="s">
        <v>148</v>
      </c>
      <c r="S17" t="s">
        <v>139</v>
      </c>
      <c r="T17" t="s">
        <v>397</v>
      </c>
      <c r="U17">
        <v>0.65200000000000002</v>
      </c>
      <c r="V17" t="s">
        <v>149</v>
      </c>
      <c r="W17" t="s">
        <v>149</v>
      </c>
    </row>
    <row r="18" spans="2:23" x14ac:dyDescent="0.25">
      <c r="B18" s="27">
        <v>10</v>
      </c>
      <c r="C18" s="10" t="s">
        <v>817</v>
      </c>
      <c r="D18" s="10">
        <v>100</v>
      </c>
      <c r="E18" s="11">
        <v>0.22928002317832799</v>
      </c>
      <c r="F18" s="10">
        <f t="shared" si="0"/>
        <v>100</v>
      </c>
      <c r="G18" s="10">
        <v>0.57999999999999996</v>
      </c>
      <c r="H18" s="68">
        <v>64.7977424165408</v>
      </c>
      <c r="I18" s="10" t="s">
        <v>195</v>
      </c>
      <c r="J18" s="10">
        <v>2</v>
      </c>
      <c r="K18" s="11">
        <f t="shared" si="1"/>
        <v>0.57999999999999996</v>
      </c>
      <c r="L18" s="28" t="str">
        <f t="shared" si="2"/>
        <v>p_eff = 100 , e0_prom = 0.58</v>
      </c>
      <c r="M18">
        <v>0.67</v>
      </c>
      <c r="R18" t="s">
        <v>148</v>
      </c>
      <c r="S18" t="s">
        <v>140</v>
      </c>
      <c r="T18" t="s">
        <v>397</v>
      </c>
      <c r="U18">
        <v>0.65200000000000002</v>
      </c>
      <c r="V18">
        <v>1162</v>
      </c>
      <c r="W18">
        <v>962</v>
      </c>
    </row>
    <row r="19" spans="2:23" x14ac:dyDescent="0.25">
      <c r="B19" s="27">
        <v>11</v>
      </c>
      <c r="C19" s="10" t="s">
        <v>817</v>
      </c>
      <c r="D19" s="10">
        <v>100</v>
      </c>
      <c r="E19" s="11">
        <v>0.29679591803885502</v>
      </c>
      <c r="F19" s="10">
        <f t="shared" si="0"/>
        <v>100</v>
      </c>
      <c r="G19" s="10">
        <v>0.55000000000000004</v>
      </c>
      <c r="H19" s="68">
        <v>28.836934943740999</v>
      </c>
      <c r="I19" s="10" t="s">
        <v>195</v>
      </c>
      <c r="J19" s="10">
        <v>3</v>
      </c>
      <c r="K19" s="11">
        <f t="shared" si="1"/>
        <v>0.55000000000000004</v>
      </c>
      <c r="L19" s="28" t="str">
        <f t="shared" si="2"/>
        <v>p_eff = 100 , e0_prom = 0.55</v>
      </c>
      <c r="M19">
        <v>0.77</v>
      </c>
      <c r="R19" t="s">
        <v>148</v>
      </c>
      <c r="S19" t="s">
        <v>141</v>
      </c>
      <c r="T19" t="s">
        <v>397</v>
      </c>
      <c r="U19">
        <v>0.63100000000000001</v>
      </c>
      <c r="V19" t="s">
        <v>149</v>
      </c>
      <c r="W19" t="s">
        <v>149</v>
      </c>
    </row>
    <row r="20" spans="2:23" x14ac:dyDescent="0.25">
      <c r="B20" s="27">
        <v>12</v>
      </c>
      <c r="C20" s="10" t="s">
        <v>817</v>
      </c>
      <c r="D20" s="10">
        <v>100</v>
      </c>
      <c r="E20" s="11">
        <v>0.35831892735847498</v>
      </c>
      <c r="F20" s="10">
        <f t="shared" si="0"/>
        <v>100</v>
      </c>
      <c r="G20" s="10">
        <v>0.55000000000000004</v>
      </c>
      <c r="H20" s="68">
        <v>14.948025464382599</v>
      </c>
      <c r="I20" s="10" t="s">
        <v>195</v>
      </c>
      <c r="J20" s="10">
        <v>3</v>
      </c>
      <c r="K20" s="11">
        <f t="shared" si="1"/>
        <v>0.55000000000000004</v>
      </c>
      <c r="L20" s="28" t="str">
        <f t="shared" si="2"/>
        <v>p_eff = 100 , e0_prom = 0.55</v>
      </c>
      <c r="M20">
        <v>0.77</v>
      </c>
      <c r="R20" t="s">
        <v>148</v>
      </c>
      <c r="S20" t="s">
        <v>142</v>
      </c>
      <c r="T20" t="s">
        <v>397</v>
      </c>
      <c r="U20">
        <v>0.64500000000000002</v>
      </c>
      <c r="V20">
        <v>1110</v>
      </c>
      <c r="W20">
        <v>888</v>
      </c>
    </row>
    <row r="21" spans="2:23" x14ac:dyDescent="0.25">
      <c r="B21" s="27">
        <v>13</v>
      </c>
      <c r="C21" s="10" t="s">
        <v>817</v>
      </c>
      <c r="D21" s="10">
        <v>100</v>
      </c>
      <c r="E21" s="11">
        <v>0.38794855698810399</v>
      </c>
      <c r="F21" s="10">
        <f t="shared" si="0"/>
        <v>100</v>
      </c>
      <c r="G21" s="10">
        <v>0.55000000000000004</v>
      </c>
      <c r="H21" s="68">
        <v>14.948025464382599</v>
      </c>
      <c r="I21" s="10" t="s">
        <v>195</v>
      </c>
      <c r="J21" s="10">
        <v>3</v>
      </c>
      <c r="K21" s="11">
        <f t="shared" si="1"/>
        <v>0.55000000000000004</v>
      </c>
      <c r="L21" s="28" t="str">
        <f t="shared" si="2"/>
        <v>p_eff = 100 , e0_prom = 0.55</v>
      </c>
      <c r="M21">
        <v>0.77</v>
      </c>
      <c r="R21" t="s">
        <v>148</v>
      </c>
      <c r="S21" t="s">
        <v>143</v>
      </c>
      <c r="T21" t="s">
        <v>397</v>
      </c>
      <c r="U21">
        <v>0.63100000000000001</v>
      </c>
      <c r="V21" t="s">
        <v>149</v>
      </c>
      <c r="W21" t="s">
        <v>149</v>
      </c>
    </row>
    <row r="22" spans="2:23" x14ac:dyDescent="0.25">
      <c r="B22" s="27">
        <v>14</v>
      </c>
      <c r="C22" s="10" t="s">
        <v>817</v>
      </c>
      <c r="D22" s="10">
        <v>100</v>
      </c>
      <c r="E22" s="11">
        <v>0.40575723920356599</v>
      </c>
      <c r="F22" s="10">
        <f t="shared" si="0"/>
        <v>100</v>
      </c>
      <c r="G22" s="10">
        <v>0.55000000000000004</v>
      </c>
      <c r="H22" s="68">
        <v>13.931856059895299</v>
      </c>
      <c r="I22" s="10" t="s">
        <v>195</v>
      </c>
      <c r="J22" s="10">
        <v>3</v>
      </c>
      <c r="K22" s="11">
        <f t="shared" si="1"/>
        <v>0.55000000000000004</v>
      </c>
      <c r="L22" s="28" t="str">
        <f t="shared" si="2"/>
        <v>p_eff = 100 , e0_prom = 0.55</v>
      </c>
      <c r="M22">
        <v>0.77</v>
      </c>
      <c r="R22" t="s">
        <v>148</v>
      </c>
      <c r="S22" t="s">
        <v>144</v>
      </c>
      <c r="T22" t="s">
        <v>398</v>
      </c>
      <c r="U22">
        <v>0.66700000000000004</v>
      </c>
      <c r="V22">
        <v>716</v>
      </c>
      <c r="W22">
        <v>584</v>
      </c>
    </row>
    <row r="23" spans="2:23" x14ac:dyDescent="0.25">
      <c r="B23" s="27">
        <v>15</v>
      </c>
      <c r="C23" s="10" t="s">
        <v>817</v>
      </c>
      <c r="D23" s="10">
        <v>100</v>
      </c>
      <c r="E23" s="11">
        <v>0.44754261432227499</v>
      </c>
      <c r="F23" s="10">
        <f t="shared" si="0"/>
        <v>100</v>
      </c>
      <c r="G23" s="10">
        <v>0.55000000000000004</v>
      </c>
      <c r="H23" s="68">
        <v>6.9719824469967797</v>
      </c>
      <c r="I23" s="10" t="s">
        <v>195</v>
      </c>
      <c r="J23" s="10">
        <v>3</v>
      </c>
      <c r="K23" s="11">
        <f t="shared" si="1"/>
        <v>0.55000000000000004</v>
      </c>
      <c r="L23" s="28" t="str">
        <f t="shared" si="2"/>
        <v>p_eff = 100 , e0_prom = 0.55</v>
      </c>
      <c r="M23">
        <v>0.77</v>
      </c>
      <c r="R23" t="s">
        <v>148</v>
      </c>
      <c r="S23" t="s">
        <v>145</v>
      </c>
      <c r="T23" t="s">
        <v>398</v>
      </c>
      <c r="U23">
        <v>0.58399999999999996</v>
      </c>
      <c r="V23" t="s">
        <v>149</v>
      </c>
      <c r="W23" t="s">
        <v>149</v>
      </c>
    </row>
    <row r="24" spans="2:23" x14ac:dyDescent="0.25">
      <c r="B24" s="27">
        <v>16</v>
      </c>
      <c r="C24" s="10" t="s">
        <v>817</v>
      </c>
      <c r="D24" s="10">
        <v>100</v>
      </c>
      <c r="E24" s="11">
        <v>0.44365895665330601</v>
      </c>
      <c r="F24" s="10">
        <f t="shared" si="0"/>
        <v>100</v>
      </c>
      <c r="G24" s="10">
        <v>0.55000000000000004</v>
      </c>
      <c r="H24" s="68">
        <v>5.9856425240816398</v>
      </c>
      <c r="I24" s="10" t="s">
        <v>195</v>
      </c>
      <c r="J24" s="10">
        <v>3</v>
      </c>
      <c r="K24" s="11">
        <f t="shared" si="1"/>
        <v>0.55000000000000004</v>
      </c>
      <c r="L24" s="28" t="str">
        <f t="shared" si="2"/>
        <v>p_eff = 100 , e0_prom = 0.55</v>
      </c>
      <c r="M24">
        <v>0.77</v>
      </c>
      <c r="R24" t="s">
        <v>148</v>
      </c>
      <c r="S24" t="s">
        <v>146</v>
      </c>
      <c r="T24" t="s">
        <v>398</v>
      </c>
      <c r="U24">
        <v>0.64300000000000002</v>
      </c>
      <c r="V24">
        <v>1223</v>
      </c>
      <c r="W24">
        <v>1037</v>
      </c>
    </row>
    <row r="25" spans="2:23" x14ac:dyDescent="0.25">
      <c r="B25" s="27">
        <v>17</v>
      </c>
      <c r="C25" s="10" t="s">
        <v>817</v>
      </c>
      <c r="D25" s="10">
        <v>100</v>
      </c>
      <c r="E25" s="11">
        <v>0.49692533037165798</v>
      </c>
      <c r="F25" s="10">
        <f t="shared" si="0"/>
        <v>100</v>
      </c>
      <c r="G25" s="10">
        <v>0.55000000000000004</v>
      </c>
      <c r="H25" s="68">
        <v>6.9719824469967797</v>
      </c>
      <c r="I25" s="10" t="s">
        <v>195</v>
      </c>
      <c r="J25" s="10">
        <v>3</v>
      </c>
      <c r="K25" s="11">
        <f t="shared" si="1"/>
        <v>0.55000000000000004</v>
      </c>
      <c r="L25" s="28" t="str">
        <f t="shared" si="2"/>
        <v>p_eff = 100 , e0_prom = 0.55</v>
      </c>
      <c r="M25">
        <v>0.77</v>
      </c>
      <c r="R25" t="s">
        <v>148</v>
      </c>
      <c r="S25" t="s">
        <v>147</v>
      </c>
      <c r="T25" t="s">
        <v>398</v>
      </c>
      <c r="U25">
        <v>0.63700000000000001</v>
      </c>
      <c r="V25" t="s">
        <v>149</v>
      </c>
      <c r="W25" t="s">
        <v>149</v>
      </c>
    </row>
    <row r="26" spans="2:23" x14ac:dyDescent="0.25">
      <c r="B26" s="27">
        <v>18</v>
      </c>
      <c r="C26" s="10" t="s">
        <v>817</v>
      </c>
      <c r="D26" s="10">
        <v>100</v>
      </c>
      <c r="E26" s="11">
        <v>0.585814219260546</v>
      </c>
      <c r="F26" s="10">
        <f t="shared" si="0"/>
        <v>100</v>
      </c>
      <c r="G26" s="10">
        <v>0.53300000000000003</v>
      </c>
      <c r="H26" s="68">
        <v>6.9719824469967797</v>
      </c>
      <c r="I26" s="10" t="s">
        <v>195</v>
      </c>
      <c r="J26" s="10">
        <v>4</v>
      </c>
      <c r="K26" s="11">
        <f t="shared" si="1"/>
        <v>0.53300000000000003</v>
      </c>
      <c r="L26" s="28" t="str">
        <f t="shared" si="2"/>
        <v>p_eff = 100 , e0_prom = 0.533</v>
      </c>
      <c r="M26">
        <v>0.82</v>
      </c>
      <c r="R26" t="s">
        <v>821</v>
      </c>
      <c r="S26" t="s">
        <v>822</v>
      </c>
      <c r="T26" t="s">
        <v>283</v>
      </c>
      <c r="U26">
        <v>0.72</v>
      </c>
      <c r="V26">
        <v>25</v>
      </c>
      <c r="W26">
        <v>20</v>
      </c>
    </row>
    <row r="27" spans="2:23" x14ac:dyDescent="0.25">
      <c r="B27" s="27">
        <v>19</v>
      </c>
      <c r="C27" s="10" t="s">
        <v>817</v>
      </c>
      <c r="D27" s="10">
        <v>100</v>
      </c>
      <c r="E27" s="11">
        <v>0.56595039193909202</v>
      </c>
      <c r="F27" s="10">
        <f t="shared" si="0"/>
        <v>100</v>
      </c>
      <c r="G27" s="10">
        <v>0.53300000000000003</v>
      </c>
      <c r="H27" s="68">
        <v>8.9725557399299092</v>
      </c>
      <c r="I27" s="10" t="s">
        <v>195</v>
      </c>
      <c r="J27" s="10">
        <v>4</v>
      </c>
      <c r="K27" s="11">
        <f t="shared" si="1"/>
        <v>0.53300000000000003</v>
      </c>
      <c r="L27" s="28" t="str">
        <f t="shared" si="2"/>
        <v>p_eff = 100 , e0_prom = 0.533</v>
      </c>
      <c r="M27">
        <v>0.82</v>
      </c>
      <c r="R27" t="s">
        <v>821</v>
      </c>
      <c r="S27" t="s">
        <v>823</v>
      </c>
      <c r="T27" t="s">
        <v>283</v>
      </c>
      <c r="U27">
        <v>0.67100000000000004</v>
      </c>
      <c r="V27">
        <v>205</v>
      </c>
      <c r="W27">
        <v>148</v>
      </c>
    </row>
    <row r="28" spans="2:23" x14ac:dyDescent="0.25">
      <c r="B28" s="27">
        <v>20</v>
      </c>
      <c r="C28" s="10" t="s">
        <v>817</v>
      </c>
      <c r="D28" s="10">
        <v>100</v>
      </c>
      <c r="E28" s="11">
        <v>0.50269415873935597</v>
      </c>
      <c r="F28" s="10">
        <f t="shared" si="0"/>
        <v>100</v>
      </c>
      <c r="G28" s="10">
        <v>0.53300000000000003</v>
      </c>
      <c r="H28" s="68">
        <v>9.9719120687639204</v>
      </c>
      <c r="I28" s="10" t="s">
        <v>195</v>
      </c>
      <c r="J28" s="10">
        <v>4</v>
      </c>
      <c r="K28" s="11">
        <f t="shared" si="1"/>
        <v>0.53300000000000003</v>
      </c>
      <c r="L28" s="28" t="str">
        <f t="shared" si="2"/>
        <v>p_eff = 100 , e0_prom = 0.533</v>
      </c>
      <c r="M28">
        <v>0.82</v>
      </c>
      <c r="R28" t="s">
        <v>821</v>
      </c>
      <c r="S28" t="s">
        <v>824</v>
      </c>
      <c r="T28" t="s">
        <v>283</v>
      </c>
      <c r="U28">
        <v>0.64600000000000002</v>
      </c>
    </row>
    <row r="29" spans="2:23" x14ac:dyDescent="0.25">
      <c r="B29" s="27">
        <v>21</v>
      </c>
      <c r="C29" s="10" t="s">
        <v>817</v>
      </c>
      <c r="D29" s="10">
        <v>100</v>
      </c>
      <c r="E29" s="11">
        <v>0.43727719027153999</v>
      </c>
      <c r="F29" s="10">
        <f t="shared" si="0"/>
        <v>100</v>
      </c>
      <c r="G29" s="10">
        <v>0.53300000000000003</v>
      </c>
      <c r="H29" s="68">
        <v>16.907905696053898</v>
      </c>
      <c r="I29" s="10" t="s">
        <v>195</v>
      </c>
      <c r="J29" s="10">
        <v>4</v>
      </c>
      <c r="K29" s="11">
        <f t="shared" si="1"/>
        <v>0.53300000000000003</v>
      </c>
      <c r="L29" s="28" t="str">
        <f t="shared" si="2"/>
        <v>p_eff = 100 , e0_prom = 0.533</v>
      </c>
      <c r="M29">
        <v>0.82</v>
      </c>
      <c r="R29" t="s">
        <v>821</v>
      </c>
      <c r="S29" t="s">
        <v>825</v>
      </c>
      <c r="T29" t="s">
        <v>283</v>
      </c>
      <c r="U29">
        <v>0.59299999999999997</v>
      </c>
    </row>
    <row r="30" spans="2:23" x14ac:dyDescent="0.25">
      <c r="B30" s="27">
        <v>22</v>
      </c>
      <c r="C30" s="10" t="s">
        <v>817</v>
      </c>
      <c r="D30" s="10">
        <v>100</v>
      </c>
      <c r="E30" s="11">
        <v>0.38747468894361498</v>
      </c>
      <c r="F30" s="10">
        <f t="shared" si="0"/>
        <v>100</v>
      </c>
      <c r="G30" s="10">
        <v>0.53300000000000003</v>
      </c>
      <c r="H30" s="68">
        <v>43.994481022164997</v>
      </c>
      <c r="I30" s="10" t="s">
        <v>195</v>
      </c>
      <c r="J30" s="10">
        <v>4</v>
      </c>
      <c r="K30" s="11">
        <f t="shared" si="1"/>
        <v>0.53300000000000003</v>
      </c>
      <c r="L30" s="28" t="str">
        <f t="shared" si="2"/>
        <v>p_eff = 100 , e0_prom = 0.533</v>
      </c>
      <c r="M30">
        <v>0.82</v>
      </c>
      <c r="R30" t="s">
        <v>821</v>
      </c>
      <c r="S30" t="s">
        <v>826</v>
      </c>
      <c r="T30" t="s">
        <v>283</v>
      </c>
      <c r="U30">
        <v>0.627</v>
      </c>
      <c r="V30">
        <v>1103</v>
      </c>
      <c r="W30">
        <v>910</v>
      </c>
    </row>
    <row r="31" spans="2:23" x14ac:dyDescent="0.25">
      <c r="B31" s="27">
        <v>23</v>
      </c>
      <c r="C31" s="10" t="s">
        <v>817</v>
      </c>
      <c r="D31" s="10">
        <v>100</v>
      </c>
      <c r="E31" s="11">
        <v>0.77679591803885495</v>
      </c>
      <c r="F31" s="10">
        <f t="shared" si="0"/>
        <v>100</v>
      </c>
      <c r="G31" s="10">
        <v>0.50800000000000001</v>
      </c>
      <c r="H31" s="68">
        <v>28.836934943740999</v>
      </c>
      <c r="I31" s="10" t="s">
        <v>195</v>
      </c>
      <c r="J31" s="10" t="s">
        <v>149</v>
      </c>
      <c r="K31" s="11" t="s">
        <v>149</v>
      </c>
      <c r="L31" s="28" t="s">
        <v>149</v>
      </c>
      <c r="M31">
        <v>0.91</v>
      </c>
      <c r="R31" t="s">
        <v>821</v>
      </c>
      <c r="S31" t="s">
        <v>827</v>
      </c>
      <c r="T31" t="s">
        <v>283</v>
      </c>
      <c r="U31">
        <v>0.626</v>
      </c>
    </row>
    <row r="32" spans="2:23" x14ac:dyDescent="0.25">
      <c r="B32" s="27">
        <v>24</v>
      </c>
      <c r="C32" s="10" t="s">
        <v>817</v>
      </c>
      <c r="D32" s="10">
        <v>100</v>
      </c>
      <c r="E32" s="11">
        <v>0.67014470359103095</v>
      </c>
      <c r="F32" s="10">
        <f t="shared" si="0"/>
        <v>100</v>
      </c>
      <c r="G32" s="10">
        <v>0.50800000000000001</v>
      </c>
      <c r="H32" s="68">
        <v>27.839515482034798</v>
      </c>
      <c r="I32" s="10" t="s">
        <v>195</v>
      </c>
      <c r="J32" s="10" t="s">
        <v>149</v>
      </c>
      <c r="K32" s="11" t="s">
        <v>149</v>
      </c>
      <c r="L32" s="28" t="s">
        <v>149</v>
      </c>
      <c r="M32">
        <v>0.91</v>
      </c>
      <c r="R32" t="s">
        <v>821</v>
      </c>
      <c r="S32" t="s">
        <v>828</v>
      </c>
      <c r="T32" t="s">
        <v>283</v>
      </c>
      <c r="U32">
        <v>0.65</v>
      </c>
      <c r="V32">
        <v>352</v>
      </c>
      <c r="W32">
        <v>272</v>
      </c>
    </row>
    <row r="33" spans="2:23" x14ac:dyDescent="0.25">
      <c r="B33" s="27">
        <v>25</v>
      </c>
      <c r="C33" s="10" t="s">
        <v>817</v>
      </c>
      <c r="D33" s="10">
        <v>100</v>
      </c>
      <c r="E33" s="11">
        <v>0.60887923125211196</v>
      </c>
      <c r="F33" s="10">
        <f t="shared" si="0"/>
        <v>100</v>
      </c>
      <c r="G33" s="10">
        <v>0.50800000000000001</v>
      </c>
      <c r="H33" s="68">
        <v>29.870089423293798</v>
      </c>
      <c r="I33" s="10" t="s">
        <v>195</v>
      </c>
      <c r="J33" s="10" t="s">
        <v>149</v>
      </c>
      <c r="K33" s="11" t="s">
        <v>149</v>
      </c>
      <c r="L33" s="28" t="s">
        <v>149</v>
      </c>
      <c r="M33">
        <v>0.91</v>
      </c>
      <c r="R33" t="s">
        <v>821</v>
      </c>
      <c r="S33" t="s">
        <v>829</v>
      </c>
      <c r="T33" t="s">
        <v>283</v>
      </c>
      <c r="U33">
        <v>0.65900000000000003</v>
      </c>
      <c r="V33">
        <v>385</v>
      </c>
      <c r="W33">
        <v>310</v>
      </c>
    </row>
    <row r="34" spans="2:23" x14ac:dyDescent="0.25">
      <c r="B34" s="27">
        <v>26</v>
      </c>
      <c r="C34" s="10" t="s">
        <v>818</v>
      </c>
      <c r="D34" s="10">
        <v>100</v>
      </c>
      <c r="E34" s="10">
        <v>0.25012922345319499</v>
      </c>
      <c r="F34" s="10">
        <f t="shared" si="0"/>
        <v>100</v>
      </c>
      <c r="G34" s="10">
        <v>0.61299999999999999</v>
      </c>
      <c r="H34" s="11">
        <v>3.9765098170612898</v>
      </c>
      <c r="I34" s="10" t="s">
        <v>195</v>
      </c>
      <c r="J34" s="10">
        <v>1</v>
      </c>
      <c r="K34" s="11">
        <f>G34</f>
        <v>0.61299999999999999</v>
      </c>
      <c r="L34" s="28" t="str">
        <f t="shared" si="2"/>
        <v>p_eff = 100 , e0_prom = 0.613</v>
      </c>
      <c r="M34">
        <v>0.31</v>
      </c>
      <c r="R34" t="s">
        <v>821</v>
      </c>
      <c r="S34" t="s">
        <v>830</v>
      </c>
      <c r="T34" t="s">
        <v>283</v>
      </c>
      <c r="U34">
        <v>0.65</v>
      </c>
      <c r="V34">
        <v>383</v>
      </c>
      <c r="W34">
        <v>309</v>
      </c>
    </row>
    <row r="35" spans="2:23" x14ac:dyDescent="0.25">
      <c r="B35" s="27">
        <v>27</v>
      </c>
      <c r="C35" s="10" t="s">
        <v>818</v>
      </c>
      <c r="D35" s="10">
        <v>100</v>
      </c>
      <c r="E35" s="10">
        <v>0.224775581936284</v>
      </c>
      <c r="F35" s="10">
        <f t="shared" si="0"/>
        <v>100</v>
      </c>
      <c r="G35" s="10">
        <v>0.61299999999999999</v>
      </c>
      <c r="H35" s="11">
        <v>11.9453283202389</v>
      </c>
      <c r="I35" s="10" t="s">
        <v>195</v>
      </c>
      <c r="J35" s="10">
        <v>1</v>
      </c>
      <c r="K35" s="11">
        <f t="shared" ref="K35:K71" si="3">G35</f>
        <v>0.61299999999999999</v>
      </c>
      <c r="L35" s="28" t="str">
        <f t="shared" si="2"/>
        <v>p_eff = 100 , e0_prom = 0.613</v>
      </c>
      <c r="M35">
        <v>0.31</v>
      </c>
      <c r="R35" t="s">
        <v>821</v>
      </c>
      <c r="S35" t="s">
        <v>831</v>
      </c>
      <c r="T35" t="s">
        <v>397</v>
      </c>
      <c r="U35">
        <v>0.63900000000000001</v>
      </c>
    </row>
    <row r="36" spans="2:23" x14ac:dyDescent="0.25">
      <c r="B36" s="27">
        <v>28</v>
      </c>
      <c r="C36" s="10" t="s">
        <v>818</v>
      </c>
      <c r="D36" s="10">
        <v>100</v>
      </c>
      <c r="E36" s="10">
        <v>0.211952307930873</v>
      </c>
      <c r="F36" s="10">
        <f t="shared" si="0"/>
        <v>100</v>
      </c>
      <c r="G36" s="10">
        <v>0.61299999999999999</v>
      </c>
      <c r="H36" s="11">
        <v>15.9689774188576</v>
      </c>
      <c r="I36" s="10" t="s">
        <v>195</v>
      </c>
      <c r="J36" s="10">
        <v>1</v>
      </c>
      <c r="K36" s="11">
        <f t="shared" si="3"/>
        <v>0.61299999999999999</v>
      </c>
      <c r="L36" s="28" t="str">
        <f t="shared" si="2"/>
        <v>p_eff = 100 , e0_prom = 0.613</v>
      </c>
      <c r="M36">
        <v>0.31</v>
      </c>
      <c r="R36" t="s">
        <v>821</v>
      </c>
      <c r="S36" t="s">
        <v>832</v>
      </c>
      <c r="T36" t="s">
        <v>397</v>
      </c>
      <c r="U36">
        <v>0.63</v>
      </c>
      <c r="V36">
        <v>1389</v>
      </c>
      <c r="W36">
        <v>1131</v>
      </c>
    </row>
    <row r="37" spans="2:23" x14ac:dyDescent="0.25">
      <c r="B37" s="27">
        <v>29</v>
      </c>
      <c r="C37" s="10" t="s">
        <v>818</v>
      </c>
      <c r="D37" s="10">
        <v>100</v>
      </c>
      <c r="E37" s="10">
        <v>0.20225624149278901</v>
      </c>
      <c r="F37" s="10">
        <f t="shared" si="0"/>
        <v>100</v>
      </c>
      <c r="G37" s="10">
        <v>0.61299999999999999</v>
      </c>
      <c r="H37" s="11">
        <v>54.6142469120119</v>
      </c>
      <c r="I37" s="10" t="s">
        <v>195</v>
      </c>
      <c r="J37" s="10">
        <v>1</v>
      </c>
      <c r="K37" s="11">
        <f t="shared" si="3"/>
        <v>0.61299999999999999</v>
      </c>
      <c r="L37" s="28" t="str">
        <f t="shared" si="2"/>
        <v>p_eff = 100 , e0_prom = 0.613</v>
      </c>
      <c r="M37">
        <v>0.31</v>
      </c>
      <c r="R37" t="s">
        <v>821</v>
      </c>
      <c r="S37" t="s">
        <v>833</v>
      </c>
      <c r="T37" t="s">
        <v>397</v>
      </c>
      <c r="U37">
        <v>0.63100000000000001</v>
      </c>
      <c r="V37">
        <v>1120</v>
      </c>
      <c r="W37">
        <v>917</v>
      </c>
    </row>
    <row r="38" spans="2:23" x14ac:dyDescent="0.25">
      <c r="B38" s="27">
        <v>30</v>
      </c>
      <c r="C38" s="10" t="s">
        <v>818</v>
      </c>
      <c r="D38" s="10">
        <v>100</v>
      </c>
      <c r="E38" s="10">
        <v>0.348834404452178</v>
      </c>
      <c r="F38" s="10">
        <f t="shared" si="0"/>
        <v>100</v>
      </c>
      <c r="G38" s="10">
        <v>0.55200000000000005</v>
      </c>
      <c r="H38" s="11">
        <v>4.0039756546547904</v>
      </c>
      <c r="I38" s="10" t="s">
        <v>195</v>
      </c>
      <c r="J38" s="10">
        <v>2</v>
      </c>
      <c r="K38" s="11">
        <f t="shared" si="3"/>
        <v>0.55200000000000005</v>
      </c>
      <c r="L38" s="28" t="str">
        <f t="shared" si="2"/>
        <v>p_eff = 100 , e0_prom = 0.552</v>
      </c>
      <c r="M38">
        <v>0.53</v>
      </c>
      <c r="R38" t="s">
        <v>821</v>
      </c>
      <c r="S38" t="s">
        <v>834</v>
      </c>
      <c r="T38" t="s">
        <v>397</v>
      </c>
      <c r="U38">
        <v>0.64800000000000002</v>
      </c>
    </row>
    <row r="39" spans="2:23" x14ac:dyDescent="0.25">
      <c r="B39" s="27">
        <v>31</v>
      </c>
      <c r="C39" s="10" t="s">
        <v>818</v>
      </c>
      <c r="D39" s="10">
        <v>100</v>
      </c>
      <c r="E39" s="10">
        <v>0.29750254139457899</v>
      </c>
      <c r="F39" s="10">
        <f t="shared" si="0"/>
        <v>100</v>
      </c>
      <c r="G39" s="10">
        <v>0.55200000000000005</v>
      </c>
      <c r="H39" s="11">
        <v>11.938695453204501</v>
      </c>
      <c r="I39" s="10" t="s">
        <v>195</v>
      </c>
      <c r="J39" s="10">
        <v>2</v>
      </c>
      <c r="K39" s="11">
        <f t="shared" si="3"/>
        <v>0.55200000000000005</v>
      </c>
      <c r="L39" s="28" t="str">
        <f t="shared" si="2"/>
        <v>p_eff = 100 , e0_prom = 0.552</v>
      </c>
      <c r="M39">
        <v>0.53</v>
      </c>
      <c r="R39" t="s">
        <v>821</v>
      </c>
      <c r="S39" t="s">
        <v>835</v>
      </c>
      <c r="T39" t="s">
        <v>397</v>
      </c>
      <c r="U39">
        <v>0.56100000000000005</v>
      </c>
    </row>
    <row r="40" spans="2:23" x14ac:dyDescent="0.25">
      <c r="B40" s="27">
        <v>32</v>
      </c>
      <c r="C40" s="10" t="s">
        <v>818</v>
      </c>
      <c r="D40" s="10">
        <v>100</v>
      </c>
      <c r="E40" s="10">
        <v>0.24601130274470601</v>
      </c>
      <c r="F40" s="10">
        <f t="shared" si="0"/>
        <v>100</v>
      </c>
      <c r="G40" s="10">
        <v>0.55200000000000005</v>
      </c>
      <c r="H40" s="11">
        <v>26.835093537711501</v>
      </c>
      <c r="I40" s="10" t="s">
        <v>195</v>
      </c>
      <c r="J40" s="10">
        <v>2</v>
      </c>
      <c r="K40" s="11">
        <f t="shared" si="3"/>
        <v>0.55200000000000005</v>
      </c>
      <c r="L40" s="28" t="str">
        <f t="shared" si="2"/>
        <v>p_eff = 100 , e0_prom = 0.552</v>
      </c>
      <c r="M40">
        <v>0.53</v>
      </c>
      <c r="R40" t="s">
        <v>821</v>
      </c>
      <c r="S40" t="s">
        <v>836</v>
      </c>
      <c r="T40" t="s">
        <v>397</v>
      </c>
      <c r="U40">
        <v>0.64900000000000002</v>
      </c>
    </row>
    <row r="41" spans="2:23" x14ac:dyDescent="0.25">
      <c r="B41" s="27">
        <v>33</v>
      </c>
      <c r="C41" s="10" t="s">
        <v>818</v>
      </c>
      <c r="D41" s="10">
        <v>100</v>
      </c>
      <c r="E41" s="10">
        <v>0.225736142938368</v>
      </c>
      <c r="F41" s="10">
        <f t="shared" si="0"/>
        <v>100</v>
      </c>
      <c r="G41" s="10">
        <v>0.55200000000000005</v>
      </c>
      <c r="H41" s="11">
        <v>65.588856986931802</v>
      </c>
      <c r="I41" s="10" t="s">
        <v>195</v>
      </c>
      <c r="J41" s="10">
        <v>2</v>
      </c>
      <c r="K41" s="11">
        <f t="shared" si="3"/>
        <v>0.55200000000000005</v>
      </c>
      <c r="L41" s="28" t="str">
        <f t="shared" si="2"/>
        <v>p_eff = 100 , e0_prom = 0.552</v>
      </c>
      <c r="M41">
        <v>0.53</v>
      </c>
      <c r="R41" t="s">
        <v>821</v>
      </c>
      <c r="S41" t="s">
        <v>837</v>
      </c>
      <c r="T41" t="s">
        <v>397</v>
      </c>
      <c r="U41">
        <v>0.64100000000000001</v>
      </c>
    </row>
    <row r="42" spans="2:23" x14ac:dyDescent="0.25">
      <c r="B42" s="27">
        <v>34</v>
      </c>
      <c r="C42" s="10" t="s">
        <v>818</v>
      </c>
      <c r="D42" s="10">
        <v>100</v>
      </c>
      <c r="E42" s="10">
        <v>0.70004652044314997</v>
      </c>
      <c r="F42" s="10">
        <f t="shared" si="0"/>
        <v>100</v>
      </c>
      <c r="G42" s="10">
        <v>0.47599999999999998</v>
      </c>
      <c r="H42" s="11">
        <v>10.8597728465207</v>
      </c>
      <c r="I42" s="10" t="s">
        <v>195</v>
      </c>
      <c r="J42" s="10">
        <v>3</v>
      </c>
      <c r="K42" s="11">
        <f t="shared" si="3"/>
        <v>0.47599999999999998</v>
      </c>
      <c r="L42" s="28" t="str">
        <f t="shared" si="2"/>
        <v>p_eff = 100 , e0_prom = 0.476</v>
      </c>
      <c r="M42">
        <v>0.8</v>
      </c>
      <c r="R42" t="s">
        <v>821</v>
      </c>
      <c r="S42" t="s">
        <v>838</v>
      </c>
      <c r="T42" t="s">
        <v>397</v>
      </c>
      <c r="U42">
        <v>0.57999999999999996</v>
      </c>
    </row>
    <row r="43" spans="2:23" x14ac:dyDescent="0.25">
      <c r="B43" s="27">
        <v>35</v>
      </c>
      <c r="C43" s="10" t="s">
        <v>818</v>
      </c>
      <c r="D43" s="10">
        <v>100</v>
      </c>
      <c r="E43" s="10">
        <v>0.59884732679749797</v>
      </c>
      <c r="F43" s="10">
        <f t="shared" si="0"/>
        <v>100</v>
      </c>
      <c r="G43" s="10">
        <v>0.47599999999999998</v>
      </c>
      <c r="H43" s="11">
        <v>12.955125786273999</v>
      </c>
      <c r="I43" s="10" t="s">
        <v>195</v>
      </c>
      <c r="J43" s="10">
        <v>3</v>
      </c>
      <c r="K43" s="11">
        <f t="shared" si="3"/>
        <v>0.47599999999999998</v>
      </c>
      <c r="L43" s="28" t="str">
        <f t="shared" si="2"/>
        <v>p_eff = 100 , e0_prom = 0.476</v>
      </c>
      <c r="M43">
        <v>0.8</v>
      </c>
      <c r="R43" t="s">
        <v>839</v>
      </c>
      <c r="S43" t="s">
        <v>840</v>
      </c>
      <c r="T43" t="s">
        <v>283</v>
      </c>
      <c r="U43">
        <v>0.622</v>
      </c>
      <c r="V43">
        <v>58</v>
      </c>
      <c r="W43">
        <v>35</v>
      </c>
    </row>
    <row r="44" spans="2:23" x14ac:dyDescent="0.25">
      <c r="B44" s="27">
        <v>36</v>
      </c>
      <c r="C44" s="10" t="s">
        <v>818</v>
      </c>
      <c r="D44" s="10">
        <v>100</v>
      </c>
      <c r="E44" s="10">
        <v>0.451088922965592</v>
      </c>
      <c r="F44" s="10">
        <f t="shared" si="0"/>
        <v>100</v>
      </c>
      <c r="G44" s="10">
        <v>0.47599999999999998</v>
      </c>
      <c r="H44" s="11">
        <v>21.800712292960601</v>
      </c>
      <c r="I44" s="10" t="s">
        <v>195</v>
      </c>
      <c r="J44" s="10">
        <v>3</v>
      </c>
      <c r="K44" s="11">
        <f t="shared" si="3"/>
        <v>0.47599999999999998</v>
      </c>
      <c r="L44" s="28" t="str">
        <f t="shared" si="2"/>
        <v>p_eff = 100 , e0_prom = 0.476</v>
      </c>
      <c r="M44">
        <v>0.8</v>
      </c>
      <c r="R44" t="s">
        <v>839</v>
      </c>
      <c r="S44" t="s">
        <v>841</v>
      </c>
      <c r="T44" t="s">
        <v>283</v>
      </c>
      <c r="U44">
        <v>0.6</v>
      </c>
      <c r="V44">
        <v>134</v>
      </c>
      <c r="W44">
        <v>108</v>
      </c>
    </row>
    <row r="45" spans="2:23" x14ac:dyDescent="0.25">
      <c r="B45" s="27">
        <v>37</v>
      </c>
      <c r="C45" s="10" t="s">
        <v>818</v>
      </c>
      <c r="D45" s="10">
        <v>100</v>
      </c>
      <c r="E45" s="10">
        <v>0.37621685418425499</v>
      </c>
      <c r="F45" s="10">
        <f t="shared" si="0"/>
        <v>100</v>
      </c>
      <c r="G45" s="10">
        <v>0.47599999999999998</v>
      </c>
      <c r="H45" s="11">
        <v>48.638225496738102</v>
      </c>
      <c r="I45" s="10" t="s">
        <v>195</v>
      </c>
      <c r="J45" s="10">
        <v>3</v>
      </c>
      <c r="K45" s="11">
        <f t="shared" si="3"/>
        <v>0.47599999999999998</v>
      </c>
      <c r="L45" s="28" t="str">
        <f t="shared" si="2"/>
        <v>p_eff = 100 , e0_prom = 0.476</v>
      </c>
      <c r="M45">
        <v>0.8</v>
      </c>
      <c r="R45" t="s">
        <v>839</v>
      </c>
      <c r="S45" t="s">
        <v>842</v>
      </c>
      <c r="T45" t="s">
        <v>283</v>
      </c>
      <c r="U45">
        <v>0.54100000000000004</v>
      </c>
    </row>
    <row r="46" spans="2:23" x14ac:dyDescent="0.25">
      <c r="B46" s="27">
        <v>38</v>
      </c>
      <c r="C46" s="10" t="s">
        <v>819</v>
      </c>
      <c r="D46" s="10">
        <v>100</v>
      </c>
      <c r="E46" s="10">
        <v>0.246851385390428</v>
      </c>
      <c r="F46" s="10">
        <f t="shared" si="0"/>
        <v>100</v>
      </c>
      <c r="G46" s="10">
        <v>0.53300000000000003</v>
      </c>
      <c r="H46" s="11">
        <v>4.0050308266709402</v>
      </c>
      <c r="I46" s="10" t="s">
        <v>195</v>
      </c>
      <c r="J46" s="10">
        <v>1</v>
      </c>
      <c r="K46" s="11">
        <f t="shared" si="3"/>
        <v>0.53300000000000003</v>
      </c>
      <c r="L46" s="28" t="str">
        <f t="shared" si="2"/>
        <v>p_eff = 100 , e0_prom = 0.533</v>
      </c>
      <c r="M46">
        <v>0.41</v>
      </c>
      <c r="R46" t="s">
        <v>839</v>
      </c>
      <c r="S46" t="s">
        <v>843</v>
      </c>
      <c r="T46" t="s">
        <v>283</v>
      </c>
      <c r="U46">
        <v>0.503</v>
      </c>
    </row>
    <row r="47" spans="2:23" x14ac:dyDescent="0.25">
      <c r="B47" s="27">
        <v>39</v>
      </c>
      <c r="C47" s="10" t="s">
        <v>819</v>
      </c>
      <c r="D47" s="10">
        <v>100</v>
      </c>
      <c r="E47" s="10">
        <v>0.22166246851385299</v>
      </c>
      <c r="F47" s="10">
        <f t="shared" si="0"/>
        <v>100</v>
      </c>
      <c r="G47" s="10">
        <v>0.53300000000000003</v>
      </c>
      <c r="H47" s="11">
        <v>10.941779230558501</v>
      </c>
      <c r="I47" s="10" t="s">
        <v>195</v>
      </c>
      <c r="J47" s="10">
        <v>1</v>
      </c>
      <c r="K47" s="11">
        <f t="shared" si="3"/>
        <v>0.53300000000000003</v>
      </c>
      <c r="L47" s="28" t="str">
        <f t="shared" si="2"/>
        <v>p_eff = 100 , e0_prom = 0.533</v>
      </c>
      <c r="M47">
        <v>0.41</v>
      </c>
      <c r="R47" t="s">
        <v>839</v>
      </c>
      <c r="S47" t="s">
        <v>844</v>
      </c>
      <c r="T47" t="s">
        <v>283</v>
      </c>
      <c r="U47">
        <v>0.57099999999999995</v>
      </c>
      <c r="V47">
        <v>366</v>
      </c>
      <c r="W47">
        <v>276</v>
      </c>
    </row>
    <row r="48" spans="2:23" x14ac:dyDescent="0.25">
      <c r="B48" s="27">
        <v>40</v>
      </c>
      <c r="C48" s="10" t="s">
        <v>819</v>
      </c>
      <c r="D48" s="10">
        <v>100</v>
      </c>
      <c r="E48" s="10">
        <v>0.19899244332493701</v>
      </c>
      <c r="F48" s="10">
        <f t="shared" si="0"/>
        <v>100</v>
      </c>
      <c r="G48" s="10">
        <v>0.53300000000000003</v>
      </c>
      <c r="H48" s="11">
        <v>38.001834326070501</v>
      </c>
      <c r="I48" s="10" t="s">
        <v>195</v>
      </c>
      <c r="J48" s="10">
        <v>1</v>
      </c>
      <c r="K48" s="11">
        <f t="shared" si="3"/>
        <v>0.53300000000000003</v>
      </c>
      <c r="L48" s="28" t="str">
        <f t="shared" si="2"/>
        <v>p_eff = 100 , e0_prom = 0.533</v>
      </c>
      <c r="M48">
        <v>0.41</v>
      </c>
      <c r="R48" t="s">
        <v>839</v>
      </c>
      <c r="S48" t="s">
        <v>845</v>
      </c>
      <c r="T48" t="s">
        <v>397</v>
      </c>
      <c r="U48">
        <v>0.58799999999999997</v>
      </c>
    </row>
    <row r="49" spans="2:23" x14ac:dyDescent="0.25">
      <c r="B49" s="27">
        <v>41</v>
      </c>
      <c r="C49" s="10" t="s">
        <v>819</v>
      </c>
      <c r="D49" s="10">
        <v>100</v>
      </c>
      <c r="E49" s="10">
        <v>0.19899244332493701</v>
      </c>
      <c r="F49" s="10">
        <f t="shared" si="0"/>
        <v>100</v>
      </c>
      <c r="G49" s="10">
        <v>0.53300000000000003</v>
      </c>
      <c r="H49" s="11">
        <v>44.152077163651001</v>
      </c>
      <c r="I49" s="10" t="s">
        <v>195</v>
      </c>
      <c r="J49" s="10">
        <v>1</v>
      </c>
      <c r="K49" s="11">
        <f t="shared" si="3"/>
        <v>0.53300000000000003</v>
      </c>
      <c r="L49" s="28" t="str">
        <f t="shared" si="2"/>
        <v>p_eff = 100 , e0_prom = 0.533</v>
      </c>
      <c r="M49">
        <v>0.41</v>
      </c>
      <c r="R49" t="s">
        <v>839</v>
      </c>
      <c r="S49" t="s">
        <v>846</v>
      </c>
      <c r="T49" t="s">
        <v>397</v>
      </c>
      <c r="U49">
        <v>0.56299999999999994</v>
      </c>
    </row>
    <row r="50" spans="2:23" x14ac:dyDescent="0.25">
      <c r="B50" s="27">
        <v>42</v>
      </c>
      <c r="C50" s="10" t="s">
        <v>819</v>
      </c>
      <c r="D50" s="10">
        <v>100</v>
      </c>
      <c r="E50" s="10">
        <v>0.34508816120906799</v>
      </c>
      <c r="F50" s="10">
        <f t="shared" si="0"/>
        <v>100</v>
      </c>
      <c r="G50" s="10">
        <v>0.48299999999999998</v>
      </c>
      <c r="H50" s="11">
        <v>7.02919412632773</v>
      </c>
      <c r="I50" s="10" t="s">
        <v>195</v>
      </c>
      <c r="J50" s="10">
        <v>2</v>
      </c>
      <c r="K50" s="11">
        <f t="shared" si="3"/>
        <v>0.48299999999999998</v>
      </c>
      <c r="L50" s="28" t="str">
        <f t="shared" si="2"/>
        <v>p_eff = 100 , e0_prom = 0.483</v>
      </c>
      <c r="M50">
        <v>0.57999999999999996</v>
      </c>
      <c r="R50" t="s">
        <v>839</v>
      </c>
      <c r="S50" t="s">
        <v>847</v>
      </c>
      <c r="T50" t="s">
        <v>397</v>
      </c>
      <c r="U50">
        <v>0.58099999999999996</v>
      </c>
      <c r="V50">
        <v>708</v>
      </c>
      <c r="W50">
        <v>559</v>
      </c>
    </row>
    <row r="51" spans="2:23" x14ac:dyDescent="0.25">
      <c r="B51" s="27">
        <v>43</v>
      </c>
      <c r="C51" s="10" t="s">
        <v>819</v>
      </c>
      <c r="D51" s="10">
        <v>100</v>
      </c>
      <c r="E51" s="10">
        <v>0.29219143576826101</v>
      </c>
      <c r="F51" s="10">
        <f t="shared" si="0"/>
        <v>100</v>
      </c>
      <c r="G51" s="10">
        <v>0.48299999999999998</v>
      </c>
      <c r="H51" s="11">
        <v>11.972253273028199</v>
      </c>
      <c r="I51" s="10" t="s">
        <v>195</v>
      </c>
      <c r="J51" s="10">
        <v>2</v>
      </c>
      <c r="K51" s="11">
        <f t="shared" si="3"/>
        <v>0.48299999999999998</v>
      </c>
      <c r="L51" s="28" t="str">
        <f t="shared" si="2"/>
        <v>p_eff = 100 , e0_prom = 0.483</v>
      </c>
      <c r="M51">
        <v>0.57999999999999996</v>
      </c>
      <c r="R51" t="s">
        <v>839</v>
      </c>
      <c r="S51" t="s">
        <v>848</v>
      </c>
      <c r="T51" t="s">
        <v>397</v>
      </c>
      <c r="U51">
        <v>0.56200000000000006</v>
      </c>
    </row>
    <row r="52" spans="2:23" x14ac:dyDescent="0.25">
      <c r="B52" s="27">
        <v>44</v>
      </c>
      <c r="C52" s="10" t="s">
        <v>819</v>
      </c>
      <c r="D52" s="10">
        <v>100</v>
      </c>
      <c r="E52" s="10">
        <v>0.246851385390428</v>
      </c>
      <c r="F52" s="10">
        <f t="shared" si="0"/>
        <v>100</v>
      </c>
      <c r="G52" s="10">
        <v>0.48299999999999998</v>
      </c>
      <c r="H52" s="11">
        <v>17.950297932589599</v>
      </c>
      <c r="I52" s="10" t="s">
        <v>195</v>
      </c>
      <c r="J52" s="10">
        <v>2</v>
      </c>
      <c r="K52" s="11">
        <f t="shared" si="3"/>
        <v>0.48299999999999998</v>
      </c>
      <c r="L52" s="28" t="str">
        <f t="shared" si="2"/>
        <v>p_eff = 100 , e0_prom = 0.483</v>
      </c>
      <c r="M52">
        <v>0.57999999999999996</v>
      </c>
      <c r="R52" t="s">
        <v>849</v>
      </c>
      <c r="S52" t="s">
        <v>850</v>
      </c>
      <c r="T52" t="s">
        <v>283</v>
      </c>
      <c r="U52">
        <v>0.58199999999999996</v>
      </c>
      <c r="V52">
        <v>23</v>
      </c>
      <c r="W52">
        <v>30</v>
      </c>
    </row>
    <row r="53" spans="2:23" x14ac:dyDescent="0.25">
      <c r="B53" s="27">
        <v>45</v>
      </c>
      <c r="C53" s="10" t="s">
        <v>819</v>
      </c>
      <c r="D53" s="10">
        <v>100</v>
      </c>
      <c r="E53" s="10">
        <v>0.22166246851385299</v>
      </c>
      <c r="F53" s="10">
        <f t="shared" si="0"/>
        <v>100</v>
      </c>
      <c r="G53" s="10">
        <v>0.48299999999999998</v>
      </c>
      <c r="H53" s="11">
        <v>71.354307468927999</v>
      </c>
      <c r="I53" s="10" t="s">
        <v>195</v>
      </c>
      <c r="J53" s="10">
        <v>2</v>
      </c>
      <c r="K53" s="11">
        <f t="shared" si="3"/>
        <v>0.48299999999999998</v>
      </c>
      <c r="L53" s="28" t="str">
        <f t="shared" si="2"/>
        <v>p_eff = 100 , e0_prom = 0.483</v>
      </c>
      <c r="M53">
        <v>0.57999999999999996</v>
      </c>
      <c r="R53" t="s">
        <v>849</v>
      </c>
      <c r="S53" t="s">
        <v>851</v>
      </c>
      <c r="T53" t="s">
        <v>283</v>
      </c>
      <c r="U53">
        <v>0.55600000000000005</v>
      </c>
      <c r="V53">
        <v>112</v>
      </c>
      <c r="W53">
        <v>84</v>
      </c>
    </row>
    <row r="54" spans="2:23" x14ac:dyDescent="0.25">
      <c r="B54" s="27">
        <v>46</v>
      </c>
      <c r="C54" s="10" t="s">
        <v>819</v>
      </c>
      <c r="D54" s="10">
        <v>100</v>
      </c>
      <c r="E54" s="10">
        <v>0.69773299748110795</v>
      </c>
      <c r="F54" s="10">
        <f t="shared" si="0"/>
        <v>100</v>
      </c>
      <c r="G54" s="10">
        <v>0.42499999999999999</v>
      </c>
      <c r="H54" s="11">
        <v>9.0032102891770407</v>
      </c>
      <c r="I54" s="10" t="s">
        <v>195</v>
      </c>
      <c r="J54" s="10">
        <v>3</v>
      </c>
      <c r="K54" s="11">
        <f t="shared" si="3"/>
        <v>0.42499999999999999</v>
      </c>
      <c r="L54" s="28" t="str">
        <f t="shared" si="2"/>
        <v>p_eff = 100 , e0_prom = 0.425</v>
      </c>
      <c r="M54">
        <v>0.78</v>
      </c>
      <c r="R54" t="s">
        <v>849</v>
      </c>
      <c r="S54" t="s">
        <v>852</v>
      </c>
      <c r="T54" t="s">
        <v>283</v>
      </c>
      <c r="U54">
        <v>0.48099999999999998</v>
      </c>
      <c r="V54">
        <v>1396</v>
      </c>
      <c r="W54">
        <v>1053</v>
      </c>
    </row>
    <row r="55" spans="2:23" x14ac:dyDescent="0.25">
      <c r="B55" s="27">
        <v>47</v>
      </c>
      <c r="C55" s="10" t="s">
        <v>819</v>
      </c>
      <c r="D55" s="10">
        <v>100</v>
      </c>
      <c r="E55" s="10">
        <v>0.54659949622166204</v>
      </c>
      <c r="F55" s="10">
        <f t="shared" si="0"/>
        <v>100</v>
      </c>
      <c r="G55" s="10">
        <v>0.42499999999999999</v>
      </c>
      <c r="H55" s="11">
        <v>15.9204154773371</v>
      </c>
      <c r="I55" s="10" t="s">
        <v>195</v>
      </c>
      <c r="J55" s="10">
        <v>3</v>
      </c>
      <c r="K55" s="11">
        <f t="shared" si="3"/>
        <v>0.42499999999999999</v>
      </c>
      <c r="L55" s="28" t="str">
        <f t="shared" si="2"/>
        <v>p_eff = 100 , e0_prom = 0.425</v>
      </c>
      <c r="M55">
        <v>0.78</v>
      </c>
      <c r="R55" t="s">
        <v>849</v>
      </c>
      <c r="S55" t="s">
        <v>853</v>
      </c>
      <c r="T55" t="s">
        <v>397</v>
      </c>
      <c r="U55">
        <v>0.52300000000000002</v>
      </c>
      <c r="V55">
        <v>886</v>
      </c>
      <c r="W55">
        <v>629</v>
      </c>
    </row>
    <row r="56" spans="2:23" x14ac:dyDescent="0.25">
      <c r="B56" s="27">
        <v>48</v>
      </c>
      <c r="C56" s="10" t="s">
        <v>819</v>
      </c>
      <c r="D56" s="10">
        <v>100</v>
      </c>
      <c r="E56" s="10">
        <v>0.39798488664987403</v>
      </c>
      <c r="F56" s="10">
        <f t="shared" si="0"/>
        <v>100</v>
      </c>
      <c r="G56" s="10">
        <v>0.42499999999999999</v>
      </c>
      <c r="H56" s="11">
        <v>21.815351501592001</v>
      </c>
      <c r="I56" s="10" t="s">
        <v>195</v>
      </c>
      <c r="J56" s="10">
        <v>3</v>
      </c>
      <c r="K56" s="11">
        <f t="shared" si="3"/>
        <v>0.42499999999999999</v>
      </c>
      <c r="L56" s="28" t="str">
        <f t="shared" si="2"/>
        <v>p_eff = 100 , e0_prom = 0.425</v>
      </c>
      <c r="M56">
        <v>0.78</v>
      </c>
      <c r="R56" t="s">
        <v>849</v>
      </c>
      <c r="S56" t="s">
        <v>854</v>
      </c>
      <c r="T56" t="s">
        <v>397</v>
      </c>
      <c r="U56">
        <v>0.48799999999999999</v>
      </c>
      <c r="V56">
        <v>1768</v>
      </c>
      <c r="W56">
        <v>1228</v>
      </c>
    </row>
    <row r="57" spans="2:23" x14ac:dyDescent="0.25">
      <c r="B57" s="27">
        <v>49</v>
      </c>
      <c r="C57" s="10" t="s">
        <v>819</v>
      </c>
      <c r="D57" s="10">
        <v>100</v>
      </c>
      <c r="E57" s="10">
        <v>0.347607052896725</v>
      </c>
      <c r="F57" s="10">
        <f t="shared" si="0"/>
        <v>100</v>
      </c>
      <c r="G57" s="10">
        <v>0.42499999999999999</v>
      </c>
      <c r="H57" s="11">
        <v>45.156796737049604</v>
      </c>
      <c r="I57" s="10" t="s">
        <v>195</v>
      </c>
      <c r="J57" s="10">
        <v>3</v>
      </c>
      <c r="K57" s="11">
        <f t="shared" si="3"/>
        <v>0.42499999999999999</v>
      </c>
      <c r="L57" s="28" t="str">
        <f t="shared" si="2"/>
        <v>p_eff = 100 , e0_prom = 0.425</v>
      </c>
      <c r="M57">
        <v>0.78</v>
      </c>
      <c r="R57" t="s">
        <v>849</v>
      </c>
      <c r="S57" t="s">
        <v>855</v>
      </c>
      <c r="T57" t="s">
        <v>397</v>
      </c>
      <c r="U57">
        <v>0.51700000000000002</v>
      </c>
    </row>
    <row r="58" spans="2:23" x14ac:dyDescent="0.25">
      <c r="B58" s="27">
        <v>50</v>
      </c>
      <c r="C58" s="10" t="s">
        <v>820</v>
      </c>
      <c r="D58" s="10">
        <v>100</v>
      </c>
      <c r="E58" s="10">
        <v>0.22537942629329499</v>
      </c>
      <c r="F58" s="10">
        <f t="shared" ref="F58:F71" si="4">D58</f>
        <v>100</v>
      </c>
      <c r="G58" s="11">
        <v>0.49</v>
      </c>
      <c r="H58" s="11">
        <v>4.9827628055501201</v>
      </c>
      <c r="I58" s="10" t="s">
        <v>195</v>
      </c>
      <c r="J58" s="10">
        <v>1</v>
      </c>
      <c r="K58" s="11">
        <f t="shared" si="3"/>
        <v>0.49</v>
      </c>
      <c r="L58" s="28" t="str">
        <f t="shared" si="2"/>
        <v>p_eff = 100 , e0_prom = 0.49</v>
      </c>
      <c r="M58">
        <v>0.45</v>
      </c>
      <c r="R58" t="s">
        <v>849</v>
      </c>
      <c r="S58" t="s">
        <v>856</v>
      </c>
      <c r="T58" t="s">
        <v>397</v>
      </c>
      <c r="U58">
        <v>0.50900000000000001</v>
      </c>
    </row>
    <row r="59" spans="2:23" x14ac:dyDescent="0.25">
      <c r="B59" s="27">
        <v>51</v>
      </c>
      <c r="C59" s="10" t="s">
        <v>820</v>
      </c>
      <c r="D59" s="10">
        <v>100</v>
      </c>
      <c r="E59" s="10">
        <v>0.25099356213352603</v>
      </c>
      <c r="F59" s="10">
        <f t="shared" si="4"/>
        <v>100</v>
      </c>
      <c r="G59" s="11">
        <v>0.49</v>
      </c>
      <c r="H59" s="11">
        <v>6.01108283406273</v>
      </c>
      <c r="I59" s="10" t="s">
        <v>195</v>
      </c>
      <c r="J59" s="10">
        <v>1</v>
      </c>
      <c r="K59" s="11">
        <f t="shared" si="3"/>
        <v>0.49</v>
      </c>
      <c r="L59" s="28" t="str">
        <f t="shared" si="2"/>
        <v>p_eff = 100 , e0_prom = 0.49</v>
      </c>
      <c r="M59">
        <v>0.45</v>
      </c>
      <c r="R59" t="s">
        <v>849</v>
      </c>
      <c r="S59" t="s">
        <v>857</v>
      </c>
      <c r="T59" t="s">
        <v>397</v>
      </c>
      <c r="U59">
        <v>0.48399999999999999</v>
      </c>
    </row>
    <row r="60" spans="2:23" x14ac:dyDescent="0.25">
      <c r="B60" s="27">
        <v>52</v>
      </c>
      <c r="C60" s="10" t="s">
        <v>820</v>
      </c>
      <c r="D60" s="10">
        <v>100</v>
      </c>
      <c r="E60" s="10">
        <v>0.17517904925987399</v>
      </c>
      <c r="F60" s="10">
        <f t="shared" si="4"/>
        <v>100</v>
      </c>
      <c r="G60" s="11">
        <v>0.49</v>
      </c>
      <c r="H60" s="11">
        <v>21.896495877883801</v>
      </c>
      <c r="I60" s="10" t="s">
        <v>195</v>
      </c>
      <c r="J60" s="10">
        <v>1</v>
      </c>
      <c r="K60" s="11">
        <f t="shared" si="3"/>
        <v>0.49</v>
      </c>
      <c r="L60" s="28" t="str">
        <f t="shared" si="2"/>
        <v>p_eff = 100 , e0_prom = 0.49</v>
      </c>
      <c r="M60">
        <v>0.45</v>
      </c>
      <c r="R60" t="s">
        <v>849</v>
      </c>
      <c r="S60" t="s">
        <v>833</v>
      </c>
      <c r="T60" t="s">
        <v>397</v>
      </c>
      <c r="U60">
        <v>0.496</v>
      </c>
    </row>
    <row r="61" spans="2:23" x14ac:dyDescent="0.25">
      <c r="B61" s="27">
        <v>53</v>
      </c>
      <c r="C61" s="10" t="s">
        <v>820</v>
      </c>
      <c r="D61" s="10">
        <v>100</v>
      </c>
      <c r="E61" s="10">
        <v>0.188025651589491</v>
      </c>
      <c r="F61" s="10">
        <f t="shared" si="4"/>
        <v>100</v>
      </c>
      <c r="G61" s="11">
        <v>0.49</v>
      </c>
      <c r="H61" s="11">
        <v>25.829193520389001</v>
      </c>
      <c r="I61" s="10" t="s">
        <v>195</v>
      </c>
      <c r="J61" s="10">
        <v>1</v>
      </c>
      <c r="K61" s="11">
        <f t="shared" si="3"/>
        <v>0.49</v>
      </c>
      <c r="L61" s="28" t="str">
        <f t="shared" si="2"/>
        <v>p_eff = 100 , e0_prom = 0.49</v>
      </c>
      <c r="M61">
        <v>0.45</v>
      </c>
    </row>
    <row r="62" spans="2:23" x14ac:dyDescent="0.25">
      <c r="B62" s="27">
        <v>54</v>
      </c>
      <c r="C62" s="10" t="s">
        <v>820</v>
      </c>
      <c r="D62" s="10">
        <v>100</v>
      </c>
      <c r="E62" s="10">
        <v>0.16512898621289501</v>
      </c>
      <c r="F62" s="10">
        <f t="shared" si="4"/>
        <v>100</v>
      </c>
      <c r="G62" s="11">
        <v>0.49</v>
      </c>
      <c r="H62" s="11">
        <v>28.915132777299601</v>
      </c>
      <c r="I62" s="10" t="s">
        <v>195</v>
      </c>
      <c r="J62" s="10">
        <v>1</v>
      </c>
      <c r="K62" s="11">
        <f t="shared" si="3"/>
        <v>0.49</v>
      </c>
      <c r="L62" s="28" t="str">
        <f t="shared" si="2"/>
        <v>p_eff = 100 , e0_prom = 0.49</v>
      </c>
      <c r="M62">
        <v>0.45</v>
      </c>
    </row>
    <row r="63" spans="2:23" x14ac:dyDescent="0.25">
      <c r="B63" s="27">
        <v>55</v>
      </c>
      <c r="C63" s="10" t="s">
        <v>820</v>
      </c>
      <c r="D63" s="10">
        <v>100</v>
      </c>
      <c r="E63" s="10">
        <v>0.44703429505986297</v>
      </c>
      <c r="F63" s="10">
        <f t="shared" si="4"/>
        <v>100</v>
      </c>
      <c r="G63" s="11">
        <v>0.42899999999999999</v>
      </c>
      <c r="H63" s="11">
        <v>2.9846081937300299</v>
      </c>
      <c r="I63" s="10" t="s">
        <v>195</v>
      </c>
      <c r="J63" s="10">
        <v>2</v>
      </c>
      <c r="K63" s="11">
        <f t="shared" si="3"/>
        <v>0.42899999999999999</v>
      </c>
      <c r="L63" s="28" t="str">
        <f t="shared" si="2"/>
        <v>p_eff = 100 , e0_prom = 0.429</v>
      </c>
      <c r="M63">
        <v>0.65</v>
      </c>
    </row>
    <row r="64" spans="2:23" x14ac:dyDescent="0.25">
      <c r="B64" s="27">
        <v>56</v>
      </c>
      <c r="C64" s="10" t="s">
        <v>820</v>
      </c>
      <c r="D64" s="10">
        <v>100</v>
      </c>
      <c r="E64" s="10">
        <v>0.34499806489469298</v>
      </c>
      <c r="F64" s="10">
        <f t="shared" si="4"/>
        <v>100</v>
      </c>
      <c r="G64" s="11">
        <v>0.42899999999999999</v>
      </c>
      <c r="H64" s="11">
        <v>3.0094205166595098</v>
      </c>
      <c r="I64" s="10" t="s">
        <v>195</v>
      </c>
      <c r="J64" s="10">
        <v>2</v>
      </c>
      <c r="K64" s="11">
        <f t="shared" si="3"/>
        <v>0.42899999999999999</v>
      </c>
      <c r="L64" s="28" t="str">
        <f t="shared" si="2"/>
        <v>p_eff = 100 , e0_prom = 0.429</v>
      </c>
      <c r="M64">
        <v>0.65</v>
      </c>
    </row>
    <row r="65" spans="1:26" x14ac:dyDescent="0.25">
      <c r="B65" s="27">
        <v>57</v>
      </c>
      <c r="C65" s="10" t="s">
        <v>820</v>
      </c>
      <c r="D65" s="10">
        <v>100</v>
      </c>
      <c r="E65" s="10">
        <v>0.26875075427491801</v>
      </c>
      <c r="F65" s="10">
        <f t="shared" si="4"/>
        <v>100</v>
      </c>
      <c r="G65" s="11">
        <v>0.42899999999999999</v>
      </c>
      <c r="H65" s="11">
        <v>5.0187013364985198</v>
      </c>
      <c r="I65" s="10" t="s">
        <v>195</v>
      </c>
      <c r="J65" s="10">
        <v>2</v>
      </c>
      <c r="K65" s="11">
        <f t="shared" si="3"/>
        <v>0.42899999999999999</v>
      </c>
      <c r="L65" s="28" t="str">
        <f t="shared" si="2"/>
        <v>p_eff = 100 , e0_prom = 0.429</v>
      </c>
      <c r="M65">
        <v>0.65</v>
      </c>
    </row>
    <row r="66" spans="1:26" x14ac:dyDescent="0.25">
      <c r="B66" s="27">
        <v>58</v>
      </c>
      <c r="C66" s="10" t="s">
        <v>820</v>
      </c>
      <c r="D66" s="10">
        <v>100</v>
      </c>
      <c r="E66" s="10">
        <v>0.223265375764158</v>
      </c>
      <c r="F66" s="10">
        <f t="shared" si="4"/>
        <v>100</v>
      </c>
      <c r="G66" s="11">
        <v>0.42899999999999999</v>
      </c>
      <c r="H66" s="11">
        <v>10.9661605303253</v>
      </c>
      <c r="I66" s="10" t="s">
        <v>195</v>
      </c>
      <c r="J66" s="10">
        <v>2</v>
      </c>
      <c r="K66" s="11">
        <f t="shared" si="3"/>
        <v>0.42899999999999999</v>
      </c>
      <c r="L66" s="28" t="str">
        <f t="shared" si="2"/>
        <v>p_eff = 100 , e0_prom = 0.429</v>
      </c>
      <c r="M66">
        <v>0.65</v>
      </c>
    </row>
    <row r="67" spans="1:26" x14ac:dyDescent="0.25">
      <c r="B67" s="27">
        <v>59</v>
      </c>
      <c r="C67" s="10" t="s">
        <v>820</v>
      </c>
      <c r="D67" s="10">
        <v>100</v>
      </c>
      <c r="E67" s="10">
        <v>0.17541625571688299</v>
      </c>
      <c r="F67" s="10">
        <f t="shared" si="4"/>
        <v>100</v>
      </c>
      <c r="G67" s="11">
        <v>0.42899999999999999</v>
      </c>
      <c r="H67" s="11">
        <v>33.6004026696016</v>
      </c>
      <c r="I67" s="10" t="s">
        <v>195</v>
      </c>
      <c r="J67" s="10">
        <v>2</v>
      </c>
      <c r="K67" s="11">
        <f t="shared" si="3"/>
        <v>0.42899999999999999</v>
      </c>
      <c r="L67" s="28" t="str">
        <f t="shared" si="2"/>
        <v>p_eff = 100 , e0_prom = 0.429</v>
      </c>
      <c r="M67">
        <v>0.65</v>
      </c>
    </row>
    <row r="68" spans="1:26" x14ac:dyDescent="0.25">
      <c r="B68" s="27">
        <v>60</v>
      </c>
      <c r="C68" s="10" t="s">
        <v>820</v>
      </c>
      <c r="D68" s="10">
        <v>100</v>
      </c>
      <c r="E68" s="10">
        <v>0.45229861379875702</v>
      </c>
      <c r="F68" s="10">
        <f t="shared" si="4"/>
        <v>100</v>
      </c>
      <c r="G68" s="11">
        <v>0.38200000000000001</v>
      </c>
      <c r="H68" s="11">
        <v>4.0004902678886998</v>
      </c>
      <c r="I68" s="10" t="s">
        <v>195</v>
      </c>
      <c r="J68" s="10">
        <v>3</v>
      </c>
      <c r="K68" s="11">
        <f t="shared" si="3"/>
        <v>0.38200000000000001</v>
      </c>
      <c r="L68" s="28" t="str">
        <f t="shared" si="2"/>
        <v>p_eff = 100 , e0_prom = 0.382</v>
      </c>
      <c r="M68">
        <v>0.8</v>
      </c>
    </row>
    <row r="69" spans="1:26" x14ac:dyDescent="0.25">
      <c r="B69" s="27">
        <v>61</v>
      </c>
      <c r="C69" s="10" t="s">
        <v>820</v>
      </c>
      <c r="D69" s="10">
        <v>100</v>
      </c>
      <c r="E69" s="10">
        <v>0.37097425269562201</v>
      </c>
      <c r="F69" s="10">
        <f t="shared" si="4"/>
        <v>100</v>
      </c>
      <c r="G69" s="11">
        <v>0.38200000000000001</v>
      </c>
      <c r="H69" s="11">
        <v>6.9793361074107798</v>
      </c>
      <c r="I69" s="10" t="s">
        <v>195</v>
      </c>
      <c r="J69" s="10">
        <v>3</v>
      </c>
      <c r="K69" s="11">
        <f t="shared" si="3"/>
        <v>0.38200000000000001</v>
      </c>
      <c r="L69" s="28" t="str">
        <f t="shared" si="2"/>
        <v>p_eff = 100 , e0_prom = 0.382</v>
      </c>
      <c r="M69">
        <v>0.8</v>
      </c>
    </row>
    <row r="70" spans="1:26" x14ac:dyDescent="0.25">
      <c r="B70" s="27">
        <v>62</v>
      </c>
      <c r="C70" s="10" t="s">
        <v>820</v>
      </c>
      <c r="D70" s="10">
        <v>100</v>
      </c>
      <c r="E70" s="10">
        <v>0.29996629171400402</v>
      </c>
      <c r="F70" s="10">
        <f t="shared" si="4"/>
        <v>100</v>
      </c>
      <c r="G70" s="11">
        <v>0.38200000000000001</v>
      </c>
      <c r="H70" s="11">
        <v>14.913263924940599</v>
      </c>
      <c r="I70" s="10" t="s">
        <v>195</v>
      </c>
      <c r="J70" s="10">
        <v>3</v>
      </c>
      <c r="K70" s="11">
        <f t="shared" si="3"/>
        <v>0.38200000000000001</v>
      </c>
      <c r="L70" s="28" t="str">
        <f t="shared" si="2"/>
        <v>p_eff = 100 , e0_prom = 0.382</v>
      </c>
      <c r="M70">
        <v>0.8</v>
      </c>
    </row>
    <row r="71" spans="1:26" ht="15.75" thickBot="1" x14ac:dyDescent="0.3">
      <c r="B71" s="29">
        <v>63</v>
      </c>
      <c r="C71" s="30" t="s">
        <v>820</v>
      </c>
      <c r="D71" s="30">
        <v>100</v>
      </c>
      <c r="E71" s="30">
        <v>0.24915417171250501</v>
      </c>
      <c r="F71" s="30">
        <f t="shared" si="4"/>
        <v>100</v>
      </c>
      <c r="G71" s="53">
        <v>0.38200000000000001</v>
      </c>
      <c r="H71" s="11">
        <v>21.720540222325202</v>
      </c>
      <c r="I71" s="30" t="s">
        <v>195</v>
      </c>
      <c r="J71" s="30">
        <v>3</v>
      </c>
      <c r="K71" s="53">
        <f t="shared" si="3"/>
        <v>0.38200000000000001</v>
      </c>
      <c r="L71" s="31" t="str">
        <f t="shared" si="2"/>
        <v>p_eff = 100 , e0_prom = 0.382</v>
      </c>
      <c r="M71">
        <v>0.8</v>
      </c>
    </row>
    <row r="72" spans="1:26" ht="15.75" thickBot="1" x14ac:dyDescent="0.3"/>
    <row r="73" spans="1:26" ht="15.75" thickBot="1" x14ac:dyDescent="0.3">
      <c r="A73" s="20" t="s">
        <v>229</v>
      </c>
      <c r="B73" s="61" t="s">
        <v>79</v>
      </c>
      <c r="C73" s="67" t="s">
        <v>185</v>
      </c>
      <c r="D73" s="22" t="s">
        <v>25</v>
      </c>
      <c r="H73" s="35"/>
      <c r="I73" s="8"/>
      <c r="J73" s="37"/>
      <c r="K73" s="39"/>
      <c r="M73" s="6"/>
    </row>
    <row r="74" spans="1:26" x14ac:dyDescent="0.25">
      <c r="B74" s="55" t="s">
        <v>817</v>
      </c>
      <c r="C74" s="56">
        <f t="shared" ref="C74:C80" si="5">W2</f>
        <v>54</v>
      </c>
      <c r="D74" s="60">
        <f t="shared" ref="D74:D80" si="6">U2</f>
        <v>0.70699999999999996</v>
      </c>
      <c r="H74" s="35"/>
      <c r="I74" s="8"/>
      <c r="J74" s="37"/>
      <c r="K74" s="39"/>
    </row>
    <row r="75" spans="1:26" x14ac:dyDescent="0.25">
      <c r="B75" s="27" t="s">
        <v>817</v>
      </c>
      <c r="C75" s="10">
        <f t="shared" si="5"/>
        <v>37</v>
      </c>
      <c r="D75" s="28">
        <f t="shared" si="6"/>
        <v>0.72399999999999998</v>
      </c>
    </row>
    <row r="76" spans="1:26" x14ac:dyDescent="0.25">
      <c r="B76" s="27" t="s">
        <v>817</v>
      </c>
      <c r="C76" s="10">
        <f t="shared" si="5"/>
        <v>179</v>
      </c>
      <c r="D76" s="28">
        <f t="shared" si="6"/>
        <v>0.68200000000000005</v>
      </c>
    </row>
    <row r="77" spans="1:26" x14ac:dyDescent="0.25">
      <c r="B77" s="27" t="s">
        <v>817</v>
      </c>
      <c r="C77" s="10">
        <f t="shared" si="5"/>
        <v>134</v>
      </c>
      <c r="D77" s="28">
        <f t="shared" si="6"/>
        <v>0.69599999999999995</v>
      </c>
    </row>
    <row r="78" spans="1:26" x14ac:dyDescent="0.25">
      <c r="B78" s="27" t="s">
        <v>817</v>
      </c>
      <c r="C78" s="10">
        <f t="shared" si="5"/>
        <v>62</v>
      </c>
      <c r="D78" s="28">
        <f t="shared" si="6"/>
        <v>0.69299999999999995</v>
      </c>
    </row>
    <row r="79" spans="1:26" x14ac:dyDescent="0.25">
      <c r="B79" s="27" t="s">
        <v>817</v>
      </c>
      <c r="C79" s="10">
        <f t="shared" si="5"/>
        <v>158</v>
      </c>
      <c r="D79" s="28">
        <f t="shared" si="6"/>
        <v>0.69399999999999995</v>
      </c>
    </row>
    <row r="80" spans="1:26" x14ac:dyDescent="0.25">
      <c r="B80" s="27" t="s">
        <v>817</v>
      </c>
      <c r="C80" s="10">
        <f t="shared" si="5"/>
        <v>24</v>
      </c>
      <c r="D80" s="28">
        <f t="shared" si="6"/>
        <v>0.71399999999999997</v>
      </c>
      <c r="M80" s="6"/>
      <c r="N80" s="6"/>
      <c r="O80" s="6"/>
      <c r="P80" s="7"/>
      <c r="T80" s="7"/>
      <c r="U80" s="7"/>
      <c r="V80" s="6"/>
      <c r="W80" s="5"/>
      <c r="X80" s="5"/>
      <c r="Y80" s="5"/>
      <c r="Z80" s="5"/>
    </row>
    <row r="81" spans="2:25" x14ac:dyDescent="0.25">
      <c r="B81" s="27" t="s">
        <v>817</v>
      </c>
      <c r="C81" s="10">
        <f>W11</f>
        <v>169</v>
      </c>
      <c r="D81" s="28">
        <f>U11</f>
        <v>0.70099999999999996</v>
      </c>
      <c r="M81" s="37"/>
      <c r="N81" s="39"/>
      <c r="O81" s="39"/>
      <c r="P81" s="49"/>
      <c r="T81" s="37"/>
      <c r="U81" s="37"/>
      <c r="V81" s="4"/>
      <c r="W81" s="4"/>
      <c r="X81" s="37"/>
      <c r="Y81" s="4"/>
    </row>
    <row r="82" spans="2:25" x14ac:dyDescent="0.25">
      <c r="B82" s="27" t="s">
        <v>817</v>
      </c>
      <c r="C82" s="10">
        <f>W12</f>
        <v>38</v>
      </c>
      <c r="D82" s="28">
        <f>U12</f>
        <v>0.71099999999999997</v>
      </c>
      <c r="M82" s="37"/>
      <c r="N82" s="39"/>
      <c r="O82" s="39"/>
      <c r="P82" s="49"/>
      <c r="T82" s="37"/>
      <c r="U82" s="37"/>
      <c r="V82" s="4"/>
      <c r="W82" s="4"/>
      <c r="X82" s="37"/>
      <c r="Y82" s="4"/>
    </row>
    <row r="83" spans="2:25" x14ac:dyDescent="0.25">
      <c r="B83" s="27" t="s">
        <v>817</v>
      </c>
      <c r="C83" s="10">
        <f>W13</f>
        <v>32</v>
      </c>
      <c r="D83" s="28">
        <f>U13</f>
        <v>0.72499999999999998</v>
      </c>
      <c r="M83" s="37"/>
      <c r="N83" s="39"/>
      <c r="O83" s="39"/>
      <c r="P83" s="49"/>
      <c r="Q83" s="39"/>
      <c r="R83" s="37"/>
      <c r="S83" s="37"/>
      <c r="T83" s="37"/>
      <c r="U83" s="37"/>
      <c r="V83" s="4"/>
      <c r="W83" s="4"/>
      <c r="X83" s="37"/>
      <c r="Y83" s="4"/>
    </row>
    <row r="84" spans="2:25" x14ac:dyDescent="0.25">
      <c r="B84" s="27" t="s">
        <v>817</v>
      </c>
      <c r="C84" s="10">
        <f>W14</f>
        <v>65</v>
      </c>
      <c r="D84" s="28">
        <f>U14</f>
        <v>0.70699999999999996</v>
      </c>
      <c r="M84" s="37"/>
      <c r="N84" s="39"/>
      <c r="O84" s="39"/>
      <c r="P84" s="49"/>
      <c r="Q84" s="39"/>
      <c r="R84" s="37"/>
      <c r="S84" s="37"/>
      <c r="T84" s="37"/>
      <c r="U84" s="37"/>
      <c r="V84" s="4"/>
      <c r="W84" s="4"/>
      <c r="X84" s="37"/>
      <c r="Y84" s="4"/>
    </row>
    <row r="85" spans="2:25" x14ac:dyDescent="0.25">
      <c r="B85" s="27" t="s">
        <v>817</v>
      </c>
      <c r="C85" s="10">
        <f>W16</f>
        <v>1381</v>
      </c>
      <c r="D85" s="28">
        <f>U16</f>
        <v>0.65400000000000003</v>
      </c>
      <c r="M85" s="37"/>
      <c r="N85" s="39"/>
      <c r="O85" s="39"/>
      <c r="P85" s="49"/>
      <c r="Q85" s="39"/>
      <c r="R85" s="37"/>
      <c r="S85" s="37"/>
      <c r="T85" s="37"/>
      <c r="U85" s="37"/>
      <c r="V85" s="4"/>
      <c r="W85" s="4"/>
      <c r="X85" s="37"/>
      <c r="Y85" s="4"/>
    </row>
    <row r="86" spans="2:25" x14ac:dyDescent="0.25">
      <c r="B86" s="27" t="s">
        <v>817</v>
      </c>
      <c r="C86" s="10">
        <f>W18</f>
        <v>962</v>
      </c>
      <c r="D86" s="28">
        <f>U18</f>
        <v>0.65200000000000002</v>
      </c>
      <c r="M86" s="37"/>
      <c r="N86" s="39"/>
      <c r="O86" s="39"/>
      <c r="P86" s="49"/>
      <c r="Q86" s="39"/>
      <c r="R86" s="37"/>
      <c r="S86" s="37"/>
      <c r="T86" s="37"/>
      <c r="U86" s="37"/>
      <c r="V86" s="4"/>
      <c r="W86" s="4"/>
      <c r="X86" s="37"/>
      <c r="Y86" s="4"/>
    </row>
    <row r="87" spans="2:25" x14ac:dyDescent="0.25">
      <c r="B87" s="27" t="s">
        <v>817</v>
      </c>
      <c r="C87" s="10">
        <f>W20</f>
        <v>888</v>
      </c>
      <c r="D87" s="28">
        <f>U20</f>
        <v>0.64500000000000002</v>
      </c>
      <c r="M87" s="37"/>
      <c r="N87" s="39"/>
      <c r="O87" s="39"/>
      <c r="P87" s="49"/>
      <c r="Q87" s="39"/>
      <c r="R87" s="37"/>
      <c r="S87" s="37"/>
      <c r="T87" s="37"/>
      <c r="U87" s="37"/>
      <c r="V87" s="4"/>
      <c r="W87" s="4"/>
      <c r="X87" s="37"/>
      <c r="Y87" s="4"/>
    </row>
    <row r="88" spans="2:25" x14ac:dyDescent="0.25">
      <c r="B88" s="27" t="s">
        <v>817</v>
      </c>
      <c r="C88" s="10">
        <f>W22</f>
        <v>584</v>
      </c>
      <c r="D88" s="28">
        <f>U22</f>
        <v>0.66700000000000004</v>
      </c>
      <c r="M88" s="37"/>
      <c r="N88" s="39"/>
      <c r="O88" s="39"/>
      <c r="P88" s="49"/>
      <c r="Q88" s="39"/>
      <c r="R88" s="37"/>
      <c r="S88" s="37"/>
      <c r="T88" s="37"/>
      <c r="U88" s="37"/>
      <c r="V88" s="4"/>
      <c r="W88" s="4"/>
      <c r="X88" s="37"/>
      <c r="Y88" s="4"/>
    </row>
    <row r="89" spans="2:25" x14ac:dyDescent="0.25">
      <c r="B89" s="27" t="s">
        <v>817</v>
      </c>
      <c r="C89" s="10">
        <f>W24</f>
        <v>1037</v>
      </c>
      <c r="D89" s="28">
        <f>U24</f>
        <v>0.64300000000000002</v>
      </c>
      <c r="M89" s="6"/>
      <c r="N89" s="6"/>
      <c r="O89" s="5"/>
      <c r="P89" s="5"/>
      <c r="Q89" s="5"/>
      <c r="R89" s="5"/>
      <c r="T89" s="7"/>
      <c r="U89" s="7"/>
    </row>
    <row r="90" spans="2:25" x14ac:dyDescent="0.25">
      <c r="B90" s="27" t="s">
        <v>818</v>
      </c>
      <c r="C90" s="10">
        <f>W26</f>
        <v>20</v>
      </c>
      <c r="D90" s="28">
        <f>U26</f>
        <v>0.72</v>
      </c>
      <c r="M90" s="37"/>
      <c r="N90" s="37"/>
      <c r="O90" s="4"/>
      <c r="P90" s="4"/>
      <c r="Q90" s="37"/>
      <c r="R90" s="4"/>
      <c r="T90" s="37"/>
      <c r="U90" s="37"/>
    </row>
    <row r="91" spans="2:25" x14ac:dyDescent="0.25">
      <c r="B91" s="27" t="s">
        <v>818</v>
      </c>
      <c r="C91" s="10">
        <f t="shared" ref="C91" si="7">W27</f>
        <v>148</v>
      </c>
      <c r="D91" s="28">
        <f t="shared" ref="D91" si="8">U27</f>
        <v>0.67100000000000004</v>
      </c>
      <c r="M91" s="37"/>
      <c r="N91" s="37"/>
      <c r="O91" s="4"/>
      <c r="P91" s="4"/>
      <c r="Q91" s="37"/>
      <c r="R91" s="4"/>
      <c r="T91" s="37"/>
      <c r="U91" s="37"/>
    </row>
    <row r="92" spans="2:25" x14ac:dyDescent="0.25">
      <c r="B92" s="27" t="s">
        <v>818</v>
      </c>
      <c r="C92" s="10">
        <f>W30</f>
        <v>910</v>
      </c>
      <c r="D92" s="28">
        <f>U30</f>
        <v>0.627</v>
      </c>
      <c r="M92" s="37"/>
      <c r="N92" s="37"/>
      <c r="O92" s="4"/>
      <c r="P92" s="4"/>
      <c r="Q92" s="37"/>
      <c r="R92" s="4"/>
      <c r="T92" s="37"/>
      <c r="U92" s="37"/>
    </row>
    <row r="93" spans="2:25" x14ac:dyDescent="0.25">
      <c r="B93" s="27" t="s">
        <v>818</v>
      </c>
      <c r="C93" s="10">
        <f>W32</f>
        <v>272</v>
      </c>
      <c r="D93" s="28">
        <f>U32</f>
        <v>0.65</v>
      </c>
      <c r="M93" s="37"/>
      <c r="N93" s="37"/>
      <c r="O93" s="4"/>
      <c r="P93" s="4"/>
      <c r="Q93" s="37"/>
      <c r="R93" s="4"/>
      <c r="T93" s="37"/>
      <c r="U93" s="37"/>
    </row>
    <row r="94" spans="2:25" x14ac:dyDescent="0.25">
      <c r="B94" s="27" t="s">
        <v>818</v>
      </c>
      <c r="C94" s="10">
        <f>W33</f>
        <v>310</v>
      </c>
      <c r="D94" s="28">
        <f>U33</f>
        <v>0.65900000000000003</v>
      </c>
      <c r="M94" s="37"/>
      <c r="N94" s="37"/>
      <c r="O94" s="4"/>
      <c r="P94" s="4"/>
      <c r="Q94" s="37"/>
      <c r="R94" s="4"/>
      <c r="T94" s="37"/>
      <c r="U94" s="37"/>
    </row>
    <row r="95" spans="2:25" x14ac:dyDescent="0.25">
      <c r="B95" s="27" t="s">
        <v>818</v>
      </c>
      <c r="C95" s="10">
        <f>W34</f>
        <v>309</v>
      </c>
      <c r="D95" s="28">
        <f>U34</f>
        <v>0.65</v>
      </c>
      <c r="M95" s="37"/>
      <c r="N95" s="37"/>
      <c r="O95" s="4"/>
      <c r="P95" s="4"/>
      <c r="Q95" s="37"/>
      <c r="R95" s="4"/>
      <c r="T95" s="37"/>
      <c r="U95" s="37"/>
    </row>
    <row r="96" spans="2:25" x14ac:dyDescent="0.25">
      <c r="B96" s="27" t="s">
        <v>818</v>
      </c>
      <c r="C96" s="10">
        <f>W36</f>
        <v>1131</v>
      </c>
      <c r="D96" s="28">
        <f>U36</f>
        <v>0.63</v>
      </c>
      <c r="M96" s="37"/>
      <c r="N96" s="37"/>
      <c r="O96" s="4"/>
      <c r="P96" s="4"/>
      <c r="Q96" s="37"/>
      <c r="R96" s="4"/>
      <c r="T96" s="37"/>
      <c r="U96" s="37"/>
    </row>
    <row r="97" spans="1:21" x14ac:dyDescent="0.25">
      <c r="B97" s="27" t="s">
        <v>818</v>
      </c>
      <c r="C97" s="10">
        <f>W37</f>
        <v>917</v>
      </c>
      <c r="D97" s="28">
        <f>U37</f>
        <v>0.63100000000000001</v>
      </c>
      <c r="M97" s="37"/>
      <c r="N97" s="37"/>
      <c r="O97" s="4"/>
      <c r="P97" s="4"/>
      <c r="Q97" s="37"/>
      <c r="R97" s="4"/>
      <c r="T97" s="37"/>
      <c r="U97" s="37"/>
    </row>
    <row r="98" spans="1:21" x14ac:dyDescent="0.25">
      <c r="B98" s="27" t="s">
        <v>819</v>
      </c>
      <c r="C98" s="10">
        <f>W43</f>
        <v>35</v>
      </c>
      <c r="D98" s="28">
        <f>U43</f>
        <v>0.622</v>
      </c>
      <c r="M98" s="37"/>
      <c r="N98" s="37"/>
      <c r="O98" s="4"/>
      <c r="P98" s="4"/>
      <c r="Q98" s="37"/>
      <c r="R98" s="4"/>
      <c r="T98" s="37"/>
      <c r="U98" s="37"/>
    </row>
    <row r="99" spans="1:21" x14ac:dyDescent="0.25">
      <c r="B99" s="27" t="s">
        <v>819</v>
      </c>
      <c r="C99" s="10">
        <f>W44</f>
        <v>108</v>
      </c>
      <c r="D99" s="28">
        <f>U44</f>
        <v>0.6</v>
      </c>
      <c r="M99" s="37"/>
      <c r="N99" s="37"/>
      <c r="O99" s="4"/>
      <c r="P99" s="4"/>
      <c r="Q99" s="37"/>
      <c r="R99" s="4"/>
      <c r="T99" s="37"/>
      <c r="U99" s="37"/>
    </row>
    <row r="100" spans="1:21" x14ac:dyDescent="0.25">
      <c r="B100" s="27" t="s">
        <v>819</v>
      </c>
      <c r="C100" s="10">
        <f>W47</f>
        <v>276</v>
      </c>
      <c r="D100" s="28">
        <f>U47</f>
        <v>0.57099999999999995</v>
      </c>
      <c r="M100" s="37"/>
      <c r="N100" s="37"/>
      <c r="O100" s="4"/>
      <c r="P100" s="4"/>
      <c r="Q100" s="37"/>
      <c r="R100" s="4"/>
      <c r="T100" s="37"/>
      <c r="U100" s="37"/>
    </row>
    <row r="101" spans="1:21" x14ac:dyDescent="0.25">
      <c r="B101" s="27" t="s">
        <v>819</v>
      </c>
      <c r="C101" s="10">
        <f>W50</f>
        <v>559</v>
      </c>
      <c r="D101" s="28">
        <f>U50</f>
        <v>0.58099999999999996</v>
      </c>
      <c r="M101" s="37"/>
      <c r="N101" s="37"/>
      <c r="O101" s="4"/>
      <c r="P101" s="4"/>
      <c r="Q101" s="37"/>
      <c r="R101" s="4"/>
      <c r="T101" s="37"/>
      <c r="U101" s="37"/>
    </row>
    <row r="102" spans="1:21" x14ac:dyDescent="0.25">
      <c r="B102" s="27" t="s">
        <v>820</v>
      </c>
      <c r="C102" s="10">
        <f>W52</f>
        <v>30</v>
      </c>
      <c r="D102" s="28">
        <f>U52</f>
        <v>0.58199999999999996</v>
      </c>
      <c r="M102" s="37"/>
      <c r="N102" s="37"/>
      <c r="O102" s="4"/>
      <c r="P102" s="4"/>
      <c r="Q102" s="37"/>
      <c r="R102" s="4"/>
      <c r="T102" s="37"/>
      <c r="U102" s="37"/>
    </row>
    <row r="103" spans="1:21" x14ac:dyDescent="0.25">
      <c r="B103" s="27" t="s">
        <v>820</v>
      </c>
      <c r="C103" s="10">
        <f>W53</f>
        <v>84</v>
      </c>
      <c r="D103" s="28">
        <f>U53</f>
        <v>0.55600000000000005</v>
      </c>
      <c r="M103" s="37"/>
      <c r="N103" s="37"/>
      <c r="O103" s="4"/>
      <c r="P103" s="4"/>
      <c r="Q103" s="37"/>
      <c r="R103" s="4"/>
      <c r="T103" s="37"/>
      <c r="U103" s="37"/>
    </row>
    <row r="104" spans="1:21" x14ac:dyDescent="0.25">
      <c r="B104" s="27" t="s">
        <v>820</v>
      </c>
      <c r="C104" s="10">
        <f>W54</f>
        <v>1053</v>
      </c>
      <c r="D104" s="28">
        <f>U54</f>
        <v>0.48099999999999998</v>
      </c>
      <c r="M104" s="37"/>
      <c r="N104" s="37"/>
      <c r="O104" s="4"/>
      <c r="P104" s="4"/>
      <c r="Q104" s="37"/>
      <c r="R104" s="4"/>
      <c r="T104" s="37"/>
      <c r="U104" s="37"/>
    </row>
    <row r="105" spans="1:21" x14ac:dyDescent="0.25">
      <c r="B105" s="27" t="s">
        <v>820</v>
      </c>
      <c r="C105" s="10">
        <f>W55</f>
        <v>629</v>
      </c>
      <c r="D105" s="28">
        <f>U55</f>
        <v>0.52300000000000002</v>
      </c>
      <c r="M105" s="37"/>
      <c r="N105" s="37"/>
      <c r="O105" s="4"/>
      <c r="P105" s="4"/>
      <c r="Q105" s="37"/>
      <c r="R105" s="4"/>
      <c r="T105" s="37"/>
      <c r="U105" s="37"/>
    </row>
    <row r="106" spans="1:21" ht="15.75" thickBot="1" x14ac:dyDescent="0.3">
      <c r="B106" s="29" t="s">
        <v>820</v>
      </c>
      <c r="C106" s="30">
        <f>W56</f>
        <v>1228</v>
      </c>
      <c r="D106" s="31">
        <f>U56</f>
        <v>0.48799999999999999</v>
      </c>
      <c r="M106" s="37"/>
      <c r="N106" s="37"/>
      <c r="O106" s="4"/>
      <c r="P106" s="4"/>
      <c r="Q106" s="37"/>
      <c r="R106" s="4"/>
      <c r="T106" s="37"/>
      <c r="U106" s="37"/>
    </row>
    <row r="107" spans="1:21" x14ac:dyDescent="0.25">
      <c r="A107" s="36"/>
      <c r="G107" s="39"/>
      <c r="H107" s="37"/>
      <c r="I107" s="37"/>
      <c r="J107" s="39"/>
      <c r="K107" s="49"/>
      <c r="L107" s="39"/>
      <c r="M107" s="37"/>
      <c r="N107" s="37"/>
      <c r="O107" s="4"/>
      <c r="P107" s="4"/>
      <c r="Q107" s="37"/>
      <c r="R107" s="4"/>
      <c r="T107" s="37"/>
      <c r="U107" s="37"/>
    </row>
    <row r="108" spans="1:21" x14ac:dyDescent="0.25">
      <c r="A108" s="36"/>
      <c r="G108" s="39"/>
      <c r="H108" s="37"/>
      <c r="I108" s="37"/>
      <c r="J108" s="39"/>
      <c r="K108" s="49"/>
      <c r="L108" s="39"/>
      <c r="M108" s="37"/>
      <c r="N108" s="37"/>
      <c r="O108" s="4"/>
      <c r="P108" s="4"/>
      <c r="Q108" s="37"/>
      <c r="R108" s="4"/>
      <c r="T108" s="37"/>
      <c r="U108" s="37"/>
    </row>
    <row r="109" spans="1:21" x14ac:dyDescent="0.25">
      <c r="A109" s="36"/>
      <c r="G109" s="39"/>
      <c r="H109" s="37"/>
      <c r="I109" s="37"/>
      <c r="J109" s="39"/>
      <c r="K109" s="49"/>
      <c r="L109" s="39"/>
      <c r="M109" s="37"/>
      <c r="N109" s="37"/>
      <c r="O109" s="4"/>
      <c r="P109" s="4"/>
      <c r="Q109" s="37"/>
      <c r="R109" s="4"/>
      <c r="T109" s="37"/>
      <c r="U109" s="37"/>
    </row>
    <row r="110" spans="1:21" x14ac:dyDescent="0.25">
      <c r="A110" s="36"/>
      <c r="G110" s="39"/>
      <c r="H110" s="37"/>
      <c r="I110" s="37"/>
      <c r="J110" s="39"/>
      <c r="K110" s="49"/>
      <c r="L110" s="39"/>
      <c r="M110" s="37"/>
      <c r="N110" s="37"/>
      <c r="O110" s="4"/>
      <c r="P110" s="4"/>
      <c r="Q110" s="37"/>
      <c r="R110" s="4"/>
      <c r="T110" s="37"/>
      <c r="U110" s="37"/>
    </row>
    <row r="111" spans="1:21" x14ac:dyDescent="0.25">
      <c r="A111" s="36"/>
      <c r="G111" s="39"/>
      <c r="H111" s="37"/>
      <c r="I111" s="37"/>
      <c r="J111" s="39"/>
      <c r="K111" s="49"/>
      <c r="L111" s="39"/>
      <c r="M111" s="37"/>
      <c r="N111" s="37"/>
      <c r="O111" s="4"/>
      <c r="P111" s="4"/>
      <c r="Q111" s="37"/>
      <c r="R111" s="4"/>
      <c r="T111" s="37"/>
      <c r="U111" s="37"/>
    </row>
    <row r="112" spans="1:21" x14ac:dyDescent="0.25">
      <c r="A112" s="36"/>
      <c r="G112" s="39"/>
      <c r="H112" s="37"/>
      <c r="I112" s="37"/>
      <c r="J112" s="39"/>
      <c r="K112" s="49"/>
      <c r="L112" s="39"/>
      <c r="M112" s="37"/>
      <c r="N112" s="37"/>
      <c r="O112" s="4"/>
      <c r="P112" s="4"/>
      <c r="Q112" s="37"/>
      <c r="R112" s="4"/>
      <c r="T112" s="37"/>
      <c r="U112" s="37"/>
    </row>
    <row r="113" spans="1:21" x14ac:dyDescent="0.25">
      <c r="A113" s="36"/>
      <c r="G113" s="39"/>
      <c r="H113" s="37"/>
      <c r="I113" s="37"/>
      <c r="J113" s="39"/>
      <c r="K113" s="49"/>
      <c r="L113" s="39"/>
      <c r="M113" s="37"/>
      <c r="N113" s="37"/>
      <c r="O113" s="4"/>
      <c r="P113" s="4"/>
      <c r="Q113" s="37"/>
      <c r="R113" s="4"/>
      <c r="T113" s="37"/>
      <c r="U113" s="37"/>
    </row>
    <row r="114" spans="1:21" x14ac:dyDescent="0.25">
      <c r="A114" s="36"/>
      <c r="G114" s="39"/>
      <c r="H114" s="37"/>
      <c r="I114" s="37"/>
      <c r="J114" s="39"/>
      <c r="K114" s="49"/>
      <c r="L114" s="39"/>
      <c r="M114" s="37"/>
      <c r="N114" s="37"/>
      <c r="O114" s="4"/>
      <c r="P114" s="4"/>
      <c r="Q114" s="37"/>
      <c r="R114" s="4"/>
      <c r="T114" s="37"/>
      <c r="U114" s="37"/>
    </row>
    <row r="115" spans="1:21" x14ac:dyDescent="0.25">
      <c r="A115" s="36"/>
      <c r="G115" s="39"/>
      <c r="H115" s="37"/>
      <c r="I115" s="37"/>
      <c r="J115" s="39"/>
      <c r="K115" s="49"/>
      <c r="L115" s="39"/>
      <c r="M115" s="37"/>
      <c r="N115" s="37"/>
      <c r="O115" s="4"/>
      <c r="P115" s="4"/>
      <c r="Q115" s="37"/>
      <c r="R115" s="4"/>
      <c r="T115" s="37"/>
      <c r="U115" s="37"/>
    </row>
    <row r="144" spans="5:10" x14ac:dyDescent="0.25">
      <c r="E144" s="4"/>
      <c r="G144" s="4"/>
      <c r="H144" s="50"/>
      <c r="I144" s="50"/>
      <c r="J144" s="50"/>
    </row>
    <row r="145" spans="5:9" x14ac:dyDescent="0.25">
      <c r="E145" s="4"/>
      <c r="G145" s="4"/>
      <c r="H145" s="50"/>
      <c r="I145" s="50"/>
    </row>
    <row r="146" spans="5:9" x14ac:dyDescent="0.25">
      <c r="E146" s="4"/>
      <c r="G146" s="4"/>
      <c r="H146" s="50"/>
      <c r="I146" s="50"/>
    </row>
    <row r="147" spans="5:9" x14ac:dyDescent="0.25">
      <c r="E147" s="4"/>
      <c r="G147" s="4"/>
      <c r="H147" s="50"/>
      <c r="I147" s="50"/>
    </row>
    <row r="148" spans="5:9" x14ac:dyDescent="0.25">
      <c r="E148" s="4"/>
      <c r="G148" s="4"/>
      <c r="H148" s="50"/>
      <c r="I148" s="50"/>
    </row>
    <row r="149" spans="5:9" x14ac:dyDescent="0.25">
      <c r="E149" s="4"/>
      <c r="G149" s="4"/>
      <c r="H149" s="50"/>
      <c r="I149" s="50"/>
    </row>
    <row r="150" spans="5:9" x14ac:dyDescent="0.25">
      <c r="E150" s="4"/>
      <c r="G150" s="4"/>
      <c r="H150" s="50"/>
      <c r="I150" s="50"/>
    </row>
    <row r="151" spans="5:9" x14ac:dyDescent="0.25">
      <c r="E151" s="4"/>
      <c r="G151" s="4"/>
      <c r="H151" s="50"/>
      <c r="I151" s="50"/>
    </row>
    <row r="152" spans="5:9" x14ac:dyDescent="0.25">
      <c r="E152" s="4"/>
      <c r="G152" s="4"/>
      <c r="H152" s="50"/>
      <c r="I152" s="50"/>
    </row>
    <row r="153" spans="5:9" x14ac:dyDescent="0.25">
      <c r="E153" s="4"/>
      <c r="G153" s="4"/>
      <c r="H153" s="50"/>
      <c r="I153" s="50"/>
    </row>
    <row r="154" spans="5:9" x14ac:dyDescent="0.25">
      <c r="E154" s="4"/>
      <c r="G154" s="4"/>
      <c r="H154" s="50"/>
      <c r="I154" s="50"/>
    </row>
    <row r="155" spans="5:9" x14ac:dyDescent="0.25">
      <c r="E155" s="4"/>
      <c r="G155" s="4"/>
      <c r="H155" s="50"/>
      <c r="I155" s="50"/>
    </row>
    <row r="156" spans="5:9" x14ac:dyDescent="0.25">
      <c r="E156" s="4"/>
      <c r="G156" s="4"/>
      <c r="H156" s="50"/>
      <c r="I156" s="50"/>
    </row>
    <row r="157" spans="5:9" x14ac:dyDescent="0.25">
      <c r="E157" s="4"/>
      <c r="G157" s="4"/>
      <c r="H157" s="50"/>
      <c r="I157" s="50"/>
    </row>
    <row r="158" spans="5:9" x14ac:dyDescent="0.25">
      <c r="E158" s="4"/>
      <c r="G158" s="4"/>
      <c r="H158" s="50"/>
      <c r="I158" s="50"/>
    </row>
    <row r="159" spans="5:9" x14ac:dyDescent="0.25">
      <c r="E159" s="4"/>
      <c r="G159" s="4"/>
      <c r="H159" s="50"/>
      <c r="I159" s="50"/>
    </row>
    <row r="160" spans="5:9" x14ac:dyDescent="0.25">
      <c r="E160" s="4"/>
      <c r="G160" s="4"/>
      <c r="H160" s="50"/>
      <c r="I160" s="50"/>
    </row>
    <row r="161" spans="5:9" x14ac:dyDescent="0.25">
      <c r="E161" s="4"/>
      <c r="G161" s="4"/>
      <c r="H161" s="50"/>
      <c r="I161" s="50"/>
    </row>
    <row r="162" spans="5:9" x14ac:dyDescent="0.25">
      <c r="E162" s="4"/>
      <c r="G162" s="4"/>
      <c r="H162" s="50"/>
      <c r="I162" s="50"/>
    </row>
    <row r="163" spans="5:9" x14ac:dyDescent="0.25">
      <c r="E163" s="4"/>
      <c r="G163" s="4"/>
      <c r="H163" s="50"/>
      <c r="I163" s="50"/>
    </row>
    <row r="164" spans="5:9" x14ac:dyDescent="0.25">
      <c r="E164" s="4"/>
      <c r="G164" s="4"/>
      <c r="H164" s="50"/>
      <c r="I164" s="50"/>
    </row>
    <row r="165" spans="5:9" x14ac:dyDescent="0.25">
      <c r="E165" s="4"/>
      <c r="G165" s="4"/>
      <c r="H165" s="50"/>
      <c r="I165" s="50"/>
    </row>
    <row r="166" spans="5:9" x14ac:dyDescent="0.25">
      <c r="E166" s="4"/>
      <c r="G166" s="4"/>
      <c r="H166" s="50"/>
      <c r="I166" s="50"/>
    </row>
    <row r="167" spans="5:9" x14ac:dyDescent="0.25">
      <c r="E167" s="4"/>
      <c r="G167" s="4"/>
      <c r="H167" s="50"/>
      <c r="I167" s="50"/>
    </row>
    <row r="168" spans="5:9" x14ac:dyDescent="0.25">
      <c r="E168" s="4"/>
      <c r="G168" s="4"/>
      <c r="H168" s="50"/>
      <c r="I168" s="50"/>
    </row>
    <row r="169" spans="5:9" x14ac:dyDescent="0.25">
      <c r="E169" s="4"/>
      <c r="G169" s="4"/>
      <c r="H169" s="50"/>
      <c r="I169" s="50"/>
    </row>
    <row r="170" spans="5:9" x14ac:dyDescent="0.25">
      <c r="E170" s="4"/>
      <c r="G170" s="4"/>
      <c r="H170" s="50"/>
      <c r="I170" s="50"/>
    </row>
    <row r="171" spans="5:9" x14ac:dyDescent="0.25">
      <c r="E171" s="4"/>
      <c r="G171" s="4"/>
      <c r="H171" s="50"/>
      <c r="I171" s="50"/>
    </row>
    <row r="172" spans="5:9" x14ac:dyDescent="0.25">
      <c r="E172" s="4"/>
      <c r="G172" s="4"/>
      <c r="H172" s="50"/>
      <c r="I172" s="50"/>
    </row>
    <row r="173" spans="5:9" x14ac:dyDescent="0.25">
      <c r="E173" s="4"/>
      <c r="G173" s="4"/>
      <c r="H173" s="50"/>
      <c r="I173" s="50"/>
    </row>
    <row r="174" spans="5:9" x14ac:dyDescent="0.25">
      <c r="E174" s="4"/>
      <c r="G174" s="4"/>
      <c r="H174" s="50"/>
      <c r="I174" s="50"/>
    </row>
    <row r="175" spans="5:9" x14ac:dyDescent="0.25">
      <c r="E175" s="4"/>
      <c r="G175" s="4"/>
      <c r="H175" s="50"/>
      <c r="I175" s="50"/>
    </row>
    <row r="176" spans="5:9" x14ac:dyDescent="0.25">
      <c r="E176" s="4"/>
      <c r="G176" s="4"/>
      <c r="H176" s="50"/>
      <c r="I176" s="50"/>
    </row>
    <row r="177" spans="5:9" x14ac:dyDescent="0.25">
      <c r="E177" s="4"/>
      <c r="G177" s="4"/>
      <c r="H177" s="50"/>
      <c r="I177" s="50"/>
    </row>
    <row r="178" spans="5:9" x14ac:dyDescent="0.25">
      <c r="E178" s="4"/>
      <c r="G178" s="4"/>
      <c r="H178" s="50"/>
      <c r="I178" s="50"/>
    </row>
    <row r="179" spans="5:9" x14ac:dyDescent="0.25">
      <c r="E179" s="4"/>
      <c r="G179" s="4"/>
      <c r="H179" s="50"/>
      <c r="I179" s="50"/>
    </row>
    <row r="180" spans="5:9" x14ac:dyDescent="0.25">
      <c r="E180" s="4"/>
      <c r="G180" s="4"/>
      <c r="H180" s="50"/>
      <c r="I180" s="50"/>
    </row>
    <row r="181" spans="5:9" x14ac:dyDescent="0.25">
      <c r="E181" s="4"/>
      <c r="G181" s="4"/>
      <c r="H181" s="50"/>
      <c r="I181" s="50"/>
    </row>
    <row r="182" spans="5:9" x14ac:dyDescent="0.25">
      <c r="E182" s="4"/>
      <c r="G182" s="4"/>
      <c r="H182" s="50"/>
      <c r="I182" s="50"/>
    </row>
    <row r="183" spans="5:9" x14ac:dyDescent="0.25">
      <c r="E183" s="4"/>
      <c r="G183" s="4"/>
      <c r="H183" s="50"/>
      <c r="I183" s="50"/>
    </row>
    <row r="184" spans="5:9" x14ac:dyDescent="0.25">
      <c r="I184" s="50"/>
    </row>
    <row r="185" spans="5:9" x14ac:dyDescent="0.25">
      <c r="I185" s="50"/>
    </row>
    <row r="186" spans="5:9" x14ac:dyDescent="0.25">
      <c r="I186" s="50"/>
    </row>
    <row r="187" spans="5:9" x14ac:dyDescent="0.25">
      <c r="I187" s="50"/>
    </row>
    <row r="188" spans="5:9" x14ac:dyDescent="0.25">
      <c r="I188" s="50"/>
    </row>
    <row r="189" spans="5:9" x14ac:dyDescent="0.25">
      <c r="I189" s="50"/>
    </row>
    <row r="190" spans="5:9" x14ac:dyDescent="0.25">
      <c r="I190" s="50"/>
    </row>
    <row r="191" spans="5:9" x14ac:dyDescent="0.25">
      <c r="I191" s="50"/>
    </row>
    <row r="192" spans="5:9" x14ac:dyDescent="0.25">
      <c r="I192" s="50"/>
    </row>
    <row r="193" spans="9:9" x14ac:dyDescent="0.25">
      <c r="I193" s="50"/>
    </row>
    <row r="194" spans="9:9" x14ac:dyDescent="0.25">
      <c r="I194" s="50"/>
    </row>
    <row r="195" spans="9:9" x14ac:dyDescent="0.25">
      <c r="I195" s="50"/>
    </row>
    <row r="196" spans="9:9" x14ac:dyDescent="0.25">
      <c r="I196" s="50"/>
    </row>
    <row r="197" spans="9:9" x14ac:dyDescent="0.25">
      <c r="I197" s="50"/>
    </row>
  </sheetData>
  <phoneticPr fontId="6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59D4D3-8BFB-4F2B-9283-90A1D88138E9}">
  <sheetPr>
    <tabColor theme="7"/>
  </sheetPr>
  <dimension ref="A1:Z157"/>
  <sheetViews>
    <sheetView zoomScale="85" zoomScaleNormal="85" workbookViewId="0">
      <selection activeCell="K38" sqref="K38"/>
    </sheetView>
  </sheetViews>
  <sheetFormatPr baseColWidth="10" defaultRowHeight="15" x14ac:dyDescent="0.25"/>
  <cols>
    <col min="2" max="2" width="13.7109375" customWidth="1"/>
    <col min="12" max="12" width="11.42578125" customWidth="1"/>
  </cols>
  <sheetData>
    <row r="1" spans="1:23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</row>
    <row r="2" spans="1:23" x14ac:dyDescent="0.25">
      <c r="A2" s="55"/>
      <c r="B2" s="56"/>
      <c r="C2" s="56" t="s">
        <v>149</v>
      </c>
      <c r="D2" s="56" t="s">
        <v>149</v>
      </c>
      <c r="E2" s="56" t="s">
        <v>149</v>
      </c>
      <c r="F2" s="56">
        <v>2</v>
      </c>
      <c r="G2" s="56">
        <v>2.65</v>
      </c>
      <c r="H2" s="124">
        <f>0.211554395568776^2 /(0.238197530503314*0.15483022110623)</f>
        <v>1.213531678982966</v>
      </c>
      <c r="I2" s="56">
        <v>1.8</v>
      </c>
      <c r="J2" s="56">
        <v>0.23</v>
      </c>
      <c r="K2" s="57">
        <f>G2*62.4/88.7 - 1</f>
        <v>0.86426155580608777</v>
      </c>
      <c r="L2" s="57">
        <f>G2*62.4/107.1 - 1</f>
        <v>0.54397759103641441</v>
      </c>
      <c r="M2" s="56" t="s">
        <v>246</v>
      </c>
      <c r="N2" s="56" t="s">
        <v>565</v>
      </c>
      <c r="O2" s="56">
        <v>1</v>
      </c>
      <c r="P2" s="125" t="s">
        <v>425</v>
      </c>
      <c r="V2" s="1"/>
    </row>
    <row r="3" spans="1:23" ht="15.75" thickBot="1" x14ac:dyDescent="0.3">
      <c r="A3" s="29"/>
      <c r="B3" s="30" t="s">
        <v>395</v>
      </c>
      <c r="C3" s="30">
        <v>1.014</v>
      </c>
      <c r="D3" s="30">
        <v>6.5000000000000002E-2</v>
      </c>
      <c r="E3" s="30" t="s">
        <v>149</v>
      </c>
      <c r="F3" s="30" t="s">
        <v>149</v>
      </c>
      <c r="G3" s="30" t="s">
        <v>149</v>
      </c>
      <c r="H3" s="30" t="s">
        <v>149</v>
      </c>
      <c r="I3" s="30" t="s">
        <v>149</v>
      </c>
      <c r="J3" s="30" t="s">
        <v>149</v>
      </c>
      <c r="K3" s="30" t="s">
        <v>149</v>
      </c>
      <c r="L3" s="30" t="s">
        <v>149</v>
      </c>
      <c r="M3" s="30" t="s">
        <v>149</v>
      </c>
      <c r="N3" s="30" t="s">
        <v>149</v>
      </c>
      <c r="O3" s="30" t="s">
        <v>149</v>
      </c>
      <c r="P3" s="73" t="s">
        <v>426</v>
      </c>
      <c r="V3" s="1"/>
    </row>
    <row r="4" spans="1:23" x14ac:dyDescent="0.25">
      <c r="V4" s="1"/>
    </row>
    <row r="5" spans="1:23" ht="15.75" thickBot="1" x14ac:dyDescent="0.3">
      <c r="V5" s="1"/>
    </row>
    <row r="6" spans="1:23" ht="18.75" thickBot="1" x14ac:dyDescent="0.3">
      <c r="A6" s="20" t="s">
        <v>243</v>
      </c>
      <c r="B6" s="97" t="s">
        <v>27</v>
      </c>
      <c r="C6" s="98" t="s">
        <v>79</v>
      </c>
      <c r="D6" s="99" t="s">
        <v>191</v>
      </c>
      <c r="E6" s="98" t="s">
        <v>117</v>
      </c>
      <c r="F6" s="98" t="s">
        <v>87</v>
      </c>
      <c r="G6" s="98" t="s">
        <v>192</v>
      </c>
      <c r="H6" s="98" t="s">
        <v>193</v>
      </c>
      <c r="I6" s="98" t="s">
        <v>194</v>
      </c>
      <c r="J6" s="98" t="s">
        <v>572</v>
      </c>
      <c r="K6" s="98" t="s">
        <v>574</v>
      </c>
      <c r="L6" s="22" t="s">
        <v>573</v>
      </c>
      <c r="M6" s="51" t="s">
        <v>118</v>
      </c>
      <c r="N6" s="37"/>
      <c r="U6" s="6"/>
      <c r="V6" s="6"/>
      <c r="W6" s="6"/>
    </row>
    <row r="7" spans="1:23" x14ac:dyDescent="0.25">
      <c r="B7" s="135" t="s">
        <v>499</v>
      </c>
      <c r="C7" s="119" t="s">
        <v>424</v>
      </c>
      <c r="D7" s="119">
        <v>275.79039999999998</v>
      </c>
      <c r="E7" s="119">
        <v>0.40100000000000002</v>
      </c>
      <c r="F7" s="136">
        <f t="shared" ref="F7:F38" si="0">D7</f>
        <v>275.79039999999998</v>
      </c>
      <c r="G7" s="137">
        <f t="shared" ref="G7:G38" si="1">$K$2-M7/100 * ($K$2-$L$2)</f>
        <v>0.67081004108520503</v>
      </c>
      <c r="H7" s="119">
        <v>6</v>
      </c>
      <c r="I7" s="119" t="s">
        <v>196</v>
      </c>
      <c r="J7" s="56">
        <v>5</v>
      </c>
      <c r="K7" s="137">
        <f>AVERAGE(G7:G12)</f>
        <v>0.6714506090147444</v>
      </c>
      <c r="L7" s="147" t="str">
        <f t="shared" ref="L7:L18" si="2">_xlfn.CONCAT("p_eff = ",ROUND(F7,1)," , e0_prom = ",ROUND(K7,3))</f>
        <v>p_eff = 275.8 , e0_prom = 0.671</v>
      </c>
      <c r="M7" s="51">
        <v>60.4</v>
      </c>
      <c r="U7" s="37"/>
      <c r="V7" s="39"/>
      <c r="W7" s="39"/>
    </row>
    <row r="8" spans="1:23" x14ac:dyDescent="0.25">
      <c r="B8" s="143" t="s">
        <v>500</v>
      </c>
      <c r="C8" s="113" t="s">
        <v>424</v>
      </c>
      <c r="D8" s="113">
        <v>275.79039999999998</v>
      </c>
      <c r="E8" s="113">
        <v>0.36699999999999999</v>
      </c>
      <c r="F8" s="138">
        <f t="shared" si="0"/>
        <v>275.79039999999998</v>
      </c>
      <c r="G8" s="139">
        <f t="shared" si="1"/>
        <v>0.67913742416921652</v>
      </c>
      <c r="H8" s="113">
        <v>8</v>
      </c>
      <c r="I8" s="113" t="s">
        <v>196</v>
      </c>
      <c r="J8" s="10">
        <v>5</v>
      </c>
      <c r="K8" s="139">
        <f>AVERAGE(G7:G12)</f>
        <v>0.6714506090147444</v>
      </c>
      <c r="L8" s="144" t="str">
        <f t="shared" si="2"/>
        <v>p_eff = 275.8 , e0_prom = 0.671</v>
      </c>
      <c r="M8" s="51">
        <v>57.8</v>
      </c>
      <c r="U8" s="37"/>
      <c r="V8" s="39"/>
      <c r="W8" s="39"/>
    </row>
    <row r="9" spans="1:23" x14ac:dyDescent="0.25">
      <c r="B9" s="143" t="s">
        <v>501</v>
      </c>
      <c r="C9" s="113" t="s">
        <v>424</v>
      </c>
      <c r="D9" s="113">
        <v>275.79039999999998</v>
      </c>
      <c r="E9" s="113">
        <v>0.33600000000000002</v>
      </c>
      <c r="F9" s="138">
        <f t="shared" si="0"/>
        <v>275.79039999999998</v>
      </c>
      <c r="G9" s="139">
        <f t="shared" si="1"/>
        <v>0.66984918919089598</v>
      </c>
      <c r="H9" s="113">
        <v>9</v>
      </c>
      <c r="I9" s="113" t="s">
        <v>196</v>
      </c>
      <c r="J9" s="10">
        <v>5</v>
      </c>
      <c r="K9" s="139">
        <f>AVERAGE(G7:G12)</f>
        <v>0.6714506090147444</v>
      </c>
      <c r="L9" s="144" t="str">
        <f t="shared" si="2"/>
        <v>p_eff = 275.8 , e0_prom = 0.671</v>
      </c>
      <c r="M9" s="51">
        <v>60.7</v>
      </c>
      <c r="U9" s="37"/>
      <c r="V9" s="39"/>
      <c r="W9" s="39"/>
    </row>
    <row r="10" spans="1:23" x14ac:dyDescent="0.25">
      <c r="B10" s="143" t="s">
        <v>502</v>
      </c>
      <c r="C10" s="113" t="s">
        <v>424</v>
      </c>
      <c r="D10" s="113">
        <v>275.79039999999998</v>
      </c>
      <c r="E10" s="113">
        <v>0.30099999999999999</v>
      </c>
      <c r="F10" s="138">
        <f t="shared" si="0"/>
        <v>275.79039999999998</v>
      </c>
      <c r="G10" s="139">
        <f t="shared" si="1"/>
        <v>0.6695289052261264</v>
      </c>
      <c r="H10" s="113">
        <v>14</v>
      </c>
      <c r="I10" s="113" t="s">
        <v>196</v>
      </c>
      <c r="J10" s="10">
        <v>5</v>
      </c>
      <c r="K10" s="139">
        <f>AVERAGE(G7:G12)</f>
        <v>0.6714506090147444</v>
      </c>
      <c r="L10" s="144" t="str">
        <f t="shared" si="2"/>
        <v>p_eff = 275.8 , e0_prom = 0.671</v>
      </c>
      <c r="M10" s="51">
        <v>60.8</v>
      </c>
      <c r="U10" s="37"/>
      <c r="V10" s="39"/>
      <c r="W10" s="39"/>
    </row>
    <row r="11" spans="1:23" x14ac:dyDescent="0.25">
      <c r="B11" s="143" t="s">
        <v>503</v>
      </c>
      <c r="C11" s="113" t="s">
        <v>424</v>
      </c>
      <c r="D11" s="113">
        <v>275.79039999999998</v>
      </c>
      <c r="E11" s="113">
        <v>0.27100000000000002</v>
      </c>
      <c r="F11" s="138">
        <f t="shared" si="0"/>
        <v>275.79039999999998</v>
      </c>
      <c r="G11" s="139">
        <f t="shared" si="1"/>
        <v>0.66696663350796892</v>
      </c>
      <c r="H11" s="113">
        <v>45</v>
      </c>
      <c r="I11" s="113" t="s">
        <v>196</v>
      </c>
      <c r="J11" s="10">
        <v>5</v>
      </c>
      <c r="K11" s="139">
        <f>AVERAGE(G7:G12)</f>
        <v>0.6714506090147444</v>
      </c>
      <c r="L11" s="144" t="str">
        <f t="shared" si="2"/>
        <v>p_eff = 275.8 , e0_prom = 0.671</v>
      </c>
      <c r="M11" s="51">
        <v>61.6</v>
      </c>
      <c r="U11" s="37"/>
      <c r="V11" s="39"/>
      <c r="W11" s="39"/>
    </row>
    <row r="12" spans="1:23" x14ac:dyDescent="0.25">
      <c r="B12" s="143" t="s">
        <v>504</v>
      </c>
      <c r="C12" s="113" t="s">
        <v>424</v>
      </c>
      <c r="D12" s="113">
        <v>275.79039999999998</v>
      </c>
      <c r="E12" s="113">
        <v>0.26100000000000001</v>
      </c>
      <c r="F12" s="138">
        <f t="shared" si="0"/>
        <v>275.79039999999998</v>
      </c>
      <c r="G12" s="139">
        <f t="shared" si="1"/>
        <v>0.67241146090905346</v>
      </c>
      <c r="H12" s="113">
        <v>47</v>
      </c>
      <c r="I12" s="113" t="s">
        <v>196</v>
      </c>
      <c r="J12" s="10">
        <v>5</v>
      </c>
      <c r="K12" s="139">
        <f>AVERAGE(G7:G12)</f>
        <v>0.6714506090147444</v>
      </c>
      <c r="L12" s="144" t="str">
        <f t="shared" si="2"/>
        <v>p_eff = 275.8 , e0_prom = 0.671</v>
      </c>
      <c r="M12" s="51">
        <v>59.9</v>
      </c>
      <c r="U12" s="37"/>
      <c r="V12" s="39"/>
      <c r="W12" s="39"/>
    </row>
    <row r="13" spans="1:23" x14ac:dyDescent="0.25">
      <c r="B13" s="143" t="s">
        <v>505</v>
      </c>
      <c r="C13" s="113" t="s">
        <v>424</v>
      </c>
      <c r="D13" s="113">
        <v>68.947599999999994</v>
      </c>
      <c r="E13" s="113">
        <v>0.40200000000000002</v>
      </c>
      <c r="F13" s="138">
        <f t="shared" si="0"/>
        <v>68.947599999999994</v>
      </c>
      <c r="G13" s="139">
        <f t="shared" si="1"/>
        <v>0.67721572038059852</v>
      </c>
      <c r="H13" s="113">
        <v>11</v>
      </c>
      <c r="I13" s="113" t="s">
        <v>196</v>
      </c>
      <c r="J13" s="10">
        <v>4</v>
      </c>
      <c r="K13" s="139">
        <f>AVERAGE(G13:G18)</f>
        <v>0.67390611941131195</v>
      </c>
      <c r="L13" s="144" t="str">
        <f t="shared" si="2"/>
        <v>p_eff = 68.9 , e0_prom = 0.674</v>
      </c>
      <c r="M13" s="51">
        <v>58.4</v>
      </c>
      <c r="U13" s="37"/>
      <c r="V13" s="39"/>
      <c r="W13" s="39"/>
    </row>
    <row r="14" spans="1:23" x14ac:dyDescent="0.25">
      <c r="B14" s="143" t="s">
        <v>506</v>
      </c>
      <c r="C14" s="113" t="s">
        <v>424</v>
      </c>
      <c r="D14" s="113">
        <v>68.947599999999994</v>
      </c>
      <c r="E14" s="113">
        <v>0.35099999999999998</v>
      </c>
      <c r="F14" s="138">
        <f t="shared" si="0"/>
        <v>68.947599999999994</v>
      </c>
      <c r="G14" s="139">
        <f t="shared" si="1"/>
        <v>0.67433316469767146</v>
      </c>
      <c r="H14" s="113">
        <v>247</v>
      </c>
      <c r="I14" s="113" t="s">
        <v>196</v>
      </c>
      <c r="J14" s="10">
        <v>4</v>
      </c>
      <c r="K14" s="139">
        <f>AVERAGE(G13:G18)</f>
        <v>0.67390611941131195</v>
      </c>
      <c r="L14" s="144" t="str">
        <f t="shared" si="2"/>
        <v>p_eff = 68.9 , e0_prom = 0.674</v>
      </c>
      <c r="M14" s="51">
        <v>59.3</v>
      </c>
      <c r="U14" s="37"/>
      <c r="V14" s="39"/>
      <c r="W14" s="39"/>
    </row>
    <row r="15" spans="1:23" x14ac:dyDescent="0.25">
      <c r="B15" s="143" t="s">
        <v>507</v>
      </c>
      <c r="C15" s="113" t="s">
        <v>424</v>
      </c>
      <c r="D15" s="113">
        <v>68.947599999999994</v>
      </c>
      <c r="E15" s="113">
        <v>0.375</v>
      </c>
      <c r="F15" s="138">
        <f t="shared" si="0"/>
        <v>68.947599999999994</v>
      </c>
      <c r="G15" s="139">
        <f t="shared" si="1"/>
        <v>0.67433316469767146</v>
      </c>
      <c r="H15" s="113">
        <v>48</v>
      </c>
      <c r="I15" s="113" t="s">
        <v>196</v>
      </c>
      <c r="J15" s="10">
        <v>4</v>
      </c>
      <c r="K15" s="139">
        <f>AVERAGE(G13:G18)</f>
        <v>0.67390611941131195</v>
      </c>
      <c r="L15" s="144" t="str">
        <f t="shared" si="2"/>
        <v>p_eff = 68.9 , e0_prom = 0.674</v>
      </c>
      <c r="M15" s="51">
        <v>59.3</v>
      </c>
      <c r="U15" s="6"/>
      <c r="V15" s="6"/>
      <c r="W15" s="5"/>
    </row>
    <row r="16" spans="1:23" x14ac:dyDescent="0.25">
      <c r="B16" s="143" t="s">
        <v>508</v>
      </c>
      <c r="C16" s="113" t="s">
        <v>424</v>
      </c>
      <c r="D16" s="113">
        <v>68.947599999999994</v>
      </c>
      <c r="E16" s="113">
        <v>0.41199999999999998</v>
      </c>
      <c r="F16" s="138">
        <f t="shared" si="0"/>
        <v>68.947599999999994</v>
      </c>
      <c r="G16" s="139">
        <f t="shared" si="1"/>
        <v>0.67016947315566577</v>
      </c>
      <c r="H16" s="113">
        <v>11</v>
      </c>
      <c r="I16" s="113" t="s">
        <v>196</v>
      </c>
      <c r="J16" s="10">
        <v>4</v>
      </c>
      <c r="K16" s="139">
        <f>AVERAGE(G13:G18)</f>
        <v>0.67390611941131195</v>
      </c>
      <c r="L16" s="144" t="str">
        <f t="shared" si="2"/>
        <v>p_eff = 68.9 , e0_prom = 0.674</v>
      </c>
      <c r="M16" s="51">
        <v>60.6</v>
      </c>
      <c r="U16" s="37"/>
      <c r="V16" s="37"/>
      <c r="W16" s="4"/>
    </row>
    <row r="17" spans="2:23" x14ac:dyDescent="0.25">
      <c r="B17" s="143" t="s">
        <v>509</v>
      </c>
      <c r="C17" s="113" t="s">
        <v>424</v>
      </c>
      <c r="D17" s="113">
        <v>68.947599999999994</v>
      </c>
      <c r="E17" s="113">
        <v>0.441</v>
      </c>
      <c r="F17" s="138">
        <f t="shared" si="0"/>
        <v>68.947599999999994</v>
      </c>
      <c r="G17" s="139">
        <f t="shared" si="1"/>
        <v>0.67337231280336241</v>
      </c>
      <c r="H17" s="113">
        <v>9</v>
      </c>
      <c r="I17" s="113" t="s">
        <v>196</v>
      </c>
      <c r="J17" s="10">
        <v>4</v>
      </c>
      <c r="K17" s="139">
        <f>AVERAGE(G13:G18)</f>
        <v>0.67390611941131195</v>
      </c>
      <c r="L17" s="144" t="str">
        <f t="shared" si="2"/>
        <v>p_eff = 68.9 , e0_prom = 0.674</v>
      </c>
      <c r="M17" s="51">
        <v>59.6</v>
      </c>
      <c r="U17" s="37"/>
      <c r="V17" s="37"/>
      <c r="W17" s="4"/>
    </row>
    <row r="18" spans="2:23" x14ac:dyDescent="0.25">
      <c r="B18" s="143" t="s">
        <v>510</v>
      </c>
      <c r="C18" s="113" t="s">
        <v>424</v>
      </c>
      <c r="D18" s="113">
        <v>68.947599999999994</v>
      </c>
      <c r="E18" s="113">
        <v>0.49</v>
      </c>
      <c r="F18" s="138">
        <f t="shared" si="0"/>
        <v>68.947599999999994</v>
      </c>
      <c r="G18" s="139">
        <f t="shared" si="1"/>
        <v>0.67401288073290178</v>
      </c>
      <c r="H18" s="113">
        <v>7</v>
      </c>
      <c r="I18" s="113" t="s">
        <v>196</v>
      </c>
      <c r="J18" s="10">
        <v>4</v>
      </c>
      <c r="K18" s="139">
        <f>AVERAGE(G13:G18)</f>
        <v>0.67390611941131195</v>
      </c>
      <c r="L18" s="144" t="str">
        <f t="shared" si="2"/>
        <v>p_eff = 68.9 , e0_prom = 0.674</v>
      </c>
      <c r="M18" s="51">
        <v>59.4</v>
      </c>
      <c r="U18" s="37"/>
      <c r="V18" s="37"/>
      <c r="W18" s="4"/>
    </row>
    <row r="19" spans="2:23" x14ac:dyDescent="0.25">
      <c r="B19" s="143" t="s">
        <v>511</v>
      </c>
      <c r="C19" s="113" t="s">
        <v>424</v>
      </c>
      <c r="D19" s="113">
        <v>137.89519999999999</v>
      </c>
      <c r="E19" s="139">
        <v>0.46600000000000003</v>
      </c>
      <c r="F19" s="138">
        <f t="shared" si="0"/>
        <v>137.89519999999999</v>
      </c>
      <c r="G19" s="139">
        <f t="shared" si="1"/>
        <v>0.67177089297951409</v>
      </c>
      <c r="H19" s="113">
        <v>6</v>
      </c>
      <c r="I19" s="113" t="s">
        <v>196</v>
      </c>
      <c r="J19" s="10" t="s">
        <v>149</v>
      </c>
      <c r="K19" s="139" t="s">
        <v>149</v>
      </c>
      <c r="L19" s="144" t="s">
        <v>149</v>
      </c>
      <c r="M19" s="51">
        <v>60.1</v>
      </c>
      <c r="U19" s="37"/>
      <c r="V19" s="37"/>
      <c r="W19" s="4"/>
    </row>
    <row r="20" spans="2:23" x14ac:dyDescent="0.25">
      <c r="B20" s="143" t="s">
        <v>512</v>
      </c>
      <c r="C20" s="113" t="s">
        <v>424</v>
      </c>
      <c r="D20" s="113">
        <v>551.58079999999995</v>
      </c>
      <c r="E20" s="139">
        <v>0.23499999999999999</v>
      </c>
      <c r="F20" s="138">
        <f t="shared" si="0"/>
        <v>551.58079999999995</v>
      </c>
      <c r="G20" s="139">
        <f t="shared" si="1"/>
        <v>0.65863925042395743</v>
      </c>
      <c r="H20" s="113">
        <v>22</v>
      </c>
      <c r="I20" s="113" t="s">
        <v>196</v>
      </c>
      <c r="J20" s="10">
        <v>3</v>
      </c>
      <c r="K20" s="139">
        <f>AVERAGE(G20:G23)</f>
        <v>0.65823889546799541</v>
      </c>
      <c r="L20" s="144" t="str">
        <f t="shared" ref="L20:L45" si="3">_xlfn.CONCAT("p_eff = ",ROUND(F20,1)," , e0_prom = ",ROUND(K20,3))</f>
        <v>p_eff = 551.6 , e0_prom = 0.658</v>
      </c>
      <c r="M20" s="51">
        <v>64.2</v>
      </c>
      <c r="U20" s="37"/>
      <c r="V20" s="37"/>
      <c r="W20" s="4"/>
    </row>
    <row r="21" spans="2:23" x14ac:dyDescent="0.25">
      <c r="B21" s="143" t="s">
        <v>513</v>
      </c>
      <c r="C21" s="113" t="s">
        <v>424</v>
      </c>
      <c r="D21" s="113">
        <v>551.58079999999995</v>
      </c>
      <c r="E21" s="139">
        <v>0.316</v>
      </c>
      <c r="F21" s="138">
        <f t="shared" si="0"/>
        <v>551.58079999999995</v>
      </c>
      <c r="G21" s="139">
        <f t="shared" si="1"/>
        <v>0.65895953438872712</v>
      </c>
      <c r="H21" s="113">
        <v>5</v>
      </c>
      <c r="I21" s="113" t="s">
        <v>196</v>
      </c>
      <c r="J21" s="10">
        <v>3</v>
      </c>
      <c r="K21" s="139">
        <f>AVERAGE(G20:G23)</f>
        <v>0.65823889546799541</v>
      </c>
      <c r="L21" s="144" t="str">
        <f t="shared" si="3"/>
        <v>p_eff = 551.6 , e0_prom = 0.658</v>
      </c>
      <c r="M21" s="51">
        <v>64.099999999999994</v>
      </c>
      <c r="U21" s="37"/>
      <c r="V21" s="37"/>
      <c r="W21" s="4"/>
    </row>
    <row r="22" spans="2:23" x14ac:dyDescent="0.25">
      <c r="B22" s="143" t="s">
        <v>514</v>
      </c>
      <c r="C22" s="113" t="s">
        <v>424</v>
      </c>
      <c r="D22" s="113">
        <v>551.58079999999995</v>
      </c>
      <c r="E22" s="139">
        <v>0.214</v>
      </c>
      <c r="F22" s="138">
        <f t="shared" si="0"/>
        <v>551.58079999999995</v>
      </c>
      <c r="G22" s="139">
        <f t="shared" si="1"/>
        <v>0.65799868249441817</v>
      </c>
      <c r="H22" s="113">
        <v>22</v>
      </c>
      <c r="I22" s="113" t="s">
        <v>196</v>
      </c>
      <c r="J22" s="10">
        <v>3</v>
      </c>
      <c r="K22" s="139">
        <f>AVERAGE(G20:G23)</f>
        <v>0.65823889546799541</v>
      </c>
      <c r="L22" s="144" t="str">
        <f t="shared" si="3"/>
        <v>p_eff = 551.6 , e0_prom = 0.658</v>
      </c>
      <c r="M22" s="51">
        <v>64.400000000000006</v>
      </c>
      <c r="U22" s="37"/>
      <c r="V22" s="37"/>
      <c r="W22" s="4"/>
    </row>
    <row r="23" spans="2:23" x14ac:dyDescent="0.25">
      <c r="B23" s="143" t="s">
        <v>515</v>
      </c>
      <c r="C23" s="113" t="s">
        <v>424</v>
      </c>
      <c r="D23" s="113">
        <v>551.58079999999995</v>
      </c>
      <c r="E23" s="139">
        <v>0.19700000000000001</v>
      </c>
      <c r="F23" s="138">
        <f t="shared" si="0"/>
        <v>551.58079999999995</v>
      </c>
      <c r="G23" s="139">
        <f t="shared" si="1"/>
        <v>0.6573581145648788</v>
      </c>
      <c r="H23" s="113">
        <v>45</v>
      </c>
      <c r="I23" s="113" t="s">
        <v>196</v>
      </c>
      <c r="J23" s="10">
        <v>3</v>
      </c>
      <c r="K23" s="139">
        <f>AVERAGE(G20:G23)</f>
        <v>0.65823889546799541</v>
      </c>
      <c r="L23" s="144" t="str">
        <f t="shared" si="3"/>
        <v>p_eff = 551.6 , e0_prom = 0.658</v>
      </c>
      <c r="M23" s="51">
        <v>64.599999999999994</v>
      </c>
      <c r="U23" s="37"/>
      <c r="V23" s="37"/>
      <c r="W23" s="4"/>
    </row>
    <row r="24" spans="2:23" x14ac:dyDescent="0.25">
      <c r="B24" s="143" t="s">
        <v>516</v>
      </c>
      <c r="C24" s="113" t="s">
        <v>424</v>
      </c>
      <c r="D24" s="113">
        <v>68.947599999999994</v>
      </c>
      <c r="E24" s="139">
        <v>0.31</v>
      </c>
      <c r="F24" s="138">
        <f t="shared" si="0"/>
        <v>68.947599999999994</v>
      </c>
      <c r="G24" s="139">
        <f t="shared" si="1"/>
        <v>0.73198427835621271</v>
      </c>
      <c r="H24" s="113">
        <v>6</v>
      </c>
      <c r="I24" s="113" t="s">
        <v>196</v>
      </c>
      <c r="J24" s="10">
        <v>1</v>
      </c>
      <c r="K24" s="139">
        <f>AVERAGE(G24:G26)</f>
        <v>0.73689529914934759</v>
      </c>
      <c r="L24" s="144" t="str">
        <f t="shared" si="3"/>
        <v>p_eff = 68.9 , e0_prom = 0.737</v>
      </c>
      <c r="M24" s="51">
        <v>41.3</v>
      </c>
      <c r="U24" s="37"/>
      <c r="V24" s="37"/>
      <c r="W24" s="4"/>
    </row>
    <row r="25" spans="2:23" x14ac:dyDescent="0.25">
      <c r="B25" s="143" t="s">
        <v>517</v>
      </c>
      <c r="C25" s="113" t="s">
        <v>424</v>
      </c>
      <c r="D25" s="113">
        <v>68.947599999999994</v>
      </c>
      <c r="E25" s="139">
        <v>0.28199999999999997</v>
      </c>
      <c r="F25" s="138">
        <f t="shared" si="0"/>
        <v>68.947599999999994</v>
      </c>
      <c r="G25" s="139">
        <f t="shared" si="1"/>
        <v>0.73967109351068483</v>
      </c>
      <c r="H25" s="113">
        <v>12</v>
      </c>
      <c r="I25" s="113" t="s">
        <v>196</v>
      </c>
      <c r="J25" s="10">
        <v>1</v>
      </c>
      <c r="K25" s="139">
        <f>AVERAGE(G24:G26)</f>
        <v>0.73689529914934759</v>
      </c>
      <c r="L25" s="144" t="str">
        <f t="shared" si="3"/>
        <v>p_eff = 68.9 , e0_prom = 0.737</v>
      </c>
      <c r="M25" s="51">
        <v>38.9</v>
      </c>
      <c r="U25" s="37"/>
      <c r="V25" s="37"/>
      <c r="W25" s="4"/>
    </row>
    <row r="26" spans="2:23" x14ac:dyDescent="0.25">
      <c r="B26" s="143" t="s">
        <v>518</v>
      </c>
      <c r="C26" s="113" t="s">
        <v>424</v>
      </c>
      <c r="D26" s="113">
        <v>68.947599999999994</v>
      </c>
      <c r="E26" s="139">
        <v>0.246</v>
      </c>
      <c r="F26" s="138">
        <f t="shared" si="0"/>
        <v>68.947599999999994</v>
      </c>
      <c r="G26" s="139">
        <f t="shared" si="1"/>
        <v>0.73903052558114546</v>
      </c>
      <c r="H26" s="113">
        <v>24</v>
      </c>
      <c r="I26" s="113" t="s">
        <v>196</v>
      </c>
      <c r="J26" s="10">
        <v>1</v>
      </c>
      <c r="K26" s="139">
        <f>AVERAGE(G24:G26)</f>
        <v>0.73689529914934759</v>
      </c>
      <c r="L26" s="144" t="str">
        <f t="shared" si="3"/>
        <v>p_eff = 68.9 , e0_prom = 0.737</v>
      </c>
      <c r="M26" s="51">
        <v>39.1</v>
      </c>
      <c r="U26" s="37"/>
      <c r="V26" s="37"/>
      <c r="W26" s="4"/>
    </row>
    <row r="27" spans="2:23" x14ac:dyDescent="0.25">
      <c r="B27" s="143" t="s">
        <v>519</v>
      </c>
      <c r="C27" s="113" t="s">
        <v>424</v>
      </c>
      <c r="D27" s="113">
        <v>275.79039999999998</v>
      </c>
      <c r="E27" s="139">
        <v>0.221</v>
      </c>
      <c r="F27" s="138">
        <f t="shared" si="0"/>
        <v>275.79039999999998</v>
      </c>
      <c r="G27" s="139">
        <f t="shared" si="1"/>
        <v>0.73806967368683651</v>
      </c>
      <c r="H27" s="113">
        <v>11</v>
      </c>
      <c r="I27" s="113" t="s">
        <v>196</v>
      </c>
      <c r="J27" s="10">
        <v>2</v>
      </c>
      <c r="K27" s="139">
        <f>AVERAGE(G27:G31)</f>
        <v>0.73256078949279813</v>
      </c>
      <c r="L27" s="144" t="str">
        <f t="shared" si="3"/>
        <v>p_eff = 275.8 , e0_prom = 0.733</v>
      </c>
      <c r="M27" s="51">
        <v>39.4</v>
      </c>
      <c r="U27" s="37"/>
      <c r="V27" s="37"/>
      <c r="W27" s="4"/>
    </row>
    <row r="28" spans="2:23" x14ac:dyDescent="0.25">
      <c r="B28" s="143" t="s">
        <v>520</v>
      </c>
      <c r="C28" s="113" t="s">
        <v>424</v>
      </c>
      <c r="D28" s="113">
        <v>275.79039999999998</v>
      </c>
      <c r="E28" s="113">
        <v>0.17199999999999999</v>
      </c>
      <c r="F28" s="138">
        <f t="shared" si="0"/>
        <v>275.79039999999998</v>
      </c>
      <c r="G28" s="139">
        <f t="shared" si="1"/>
        <v>0.72493803113127986</v>
      </c>
      <c r="H28" s="113">
        <v>74</v>
      </c>
      <c r="I28" s="113" t="s">
        <v>196</v>
      </c>
      <c r="J28" s="10">
        <v>2</v>
      </c>
      <c r="K28" s="139">
        <f>AVERAGE(G27:G31)</f>
        <v>0.73256078949279813</v>
      </c>
      <c r="L28" s="144" t="str">
        <f t="shared" si="3"/>
        <v>p_eff = 275.8 , e0_prom = 0.733</v>
      </c>
      <c r="M28" s="51">
        <v>43.5</v>
      </c>
      <c r="U28" s="37"/>
      <c r="V28" s="37"/>
      <c r="W28" s="4"/>
    </row>
    <row r="29" spans="2:23" x14ac:dyDescent="0.25">
      <c r="B29" s="143" t="s">
        <v>521</v>
      </c>
      <c r="C29" s="113" t="s">
        <v>424</v>
      </c>
      <c r="D29" s="113">
        <v>275.79039999999998</v>
      </c>
      <c r="E29" s="113">
        <v>0.191</v>
      </c>
      <c r="F29" s="138">
        <f t="shared" si="0"/>
        <v>275.79039999999998</v>
      </c>
      <c r="G29" s="139">
        <f t="shared" si="1"/>
        <v>0.72878143870851597</v>
      </c>
      <c r="H29" s="113">
        <v>55</v>
      </c>
      <c r="I29" s="113" t="s">
        <v>196</v>
      </c>
      <c r="J29" s="10">
        <v>2</v>
      </c>
      <c r="K29" s="139">
        <f>AVERAGE(G27:G31)</f>
        <v>0.73256078949279813</v>
      </c>
      <c r="L29" s="144" t="str">
        <f t="shared" si="3"/>
        <v>p_eff = 275.8 , e0_prom = 0.733</v>
      </c>
      <c r="M29" s="51">
        <v>42.3</v>
      </c>
      <c r="U29" s="37"/>
      <c r="V29" s="37"/>
      <c r="W29" s="4"/>
    </row>
    <row r="30" spans="2:23" x14ac:dyDescent="0.25">
      <c r="B30" s="143" t="s">
        <v>522</v>
      </c>
      <c r="C30" s="113" t="s">
        <v>424</v>
      </c>
      <c r="D30" s="113">
        <v>275.79039999999998</v>
      </c>
      <c r="E30" s="113">
        <v>0.20899999999999999</v>
      </c>
      <c r="F30" s="138">
        <f t="shared" si="0"/>
        <v>275.79039999999998</v>
      </c>
      <c r="G30" s="139">
        <f t="shared" si="1"/>
        <v>0.73774938972206683</v>
      </c>
      <c r="H30" s="113">
        <v>18</v>
      </c>
      <c r="I30" s="113" t="s">
        <v>196</v>
      </c>
      <c r="J30" s="10">
        <v>2</v>
      </c>
      <c r="K30" s="139">
        <f>AVERAGE(G27:G31)</f>
        <v>0.73256078949279813</v>
      </c>
      <c r="L30" s="144" t="str">
        <f t="shared" si="3"/>
        <v>p_eff = 275.8 , e0_prom = 0.733</v>
      </c>
      <c r="M30" s="51">
        <v>39.5</v>
      </c>
      <c r="U30" s="37"/>
      <c r="V30" s="37"/>
      <c r="W30" s="4"/>
    </row>
    <row r="31" spans="2:23" x14ac:dyDescent="0.25">
      <c r="B31" s="143" t="s">
        <v>523</v>
      </c>
      <c r="C31" s="113" t="s">
        <v>424</v>
      </c>
      <c r="D31" s="113">
        <v>275.79039999999998</v>
      </c>
      <c r="E31" s="113">
        <v>0.27500000000000002</v>
      </c>
      <c r="F31" s="138">
        <f t="shared" si="0"/>
        <v>275.79039999999998</v>
      </c>
      <c r="G31" s="139">
        <f t="shared" si="1"/>
        <v>0.73326541421529134</v>
      </c>
      <c r="H31" s="113">
        <v>4</v>
      </c>
      <c r="I31" s="113" t="s">
        <v>196</v>
      </c>
      <c r="J31" s="10">
        <v>2</v>
      </c>
      <c r="K31" s="139">
        <f>AVERAGE(G27:G31)</f>
        <v>0.73256078949279813</v>
      </c>
      <c r="L31" s="144" t="str">
        <f t="shared" si="3"/>
        <v>p_eff = 275.8 , e0_prom = 0.733</v>
      </c>
      <c r="M31" s="51">
        <v>40.9</v>
      </c>
      <c r="U31" s="37"/>
      <c r="V31" s="37"/>
      <c r="W31" s="4"/>
    </row>
    <row r="32" spans="2:23" x14ac:dyDescent="0.25">
      <c r="B32" s="143" t="s">
        <v>524</v>
      </c>
      <c r="C32" s="113" t="s">
        <v>424</v>
      </c>
      <c r="D32" s="113">
        <v>68.947599999999994</v>
      </c>
      <c r="E32" s="113">
        <v>0.44800000000000001</v>
      </c>
      <c r="F32" s="138">
        <f t="shared" si="0"/>
        <v>68.947599999999994</v>
      </c>
      <c r="G32" s="139">
        <f t="shared" si="1"/>
        <v>0.61091693967327609</v>
      </c>
      <c r="H32" s="113">
        <v>49</v>
      </c>
      <c r="I32" s="113" t="s">
        <v>196</v>
      </c>
      <c r="J32" s="10">
        <v>6</v>
      </c>
      <c r="K32" s="139">
        <f>AVERAGE(G32:G33)</f>
        <v>0.61123722363804578</v>
      </c>
      <c r="L32" s="144" t="str">
        <f t="shared" si="3"/>
        <v>p_eff = 68.9 , e0_prom = 0.611</v>
      </c>
      <c r="M32" s="51">
        <v>79.099999999999994</v>
      </c>
      <c r="O32" s="39"/>
      <c r="P32" s="37"/>
      <c r="R32" s="39"/>
      <c r="S32" s="49"/>
      <c r="T32" s="39"/>
      <c r="U32" s="37"/>
      <c r="V32" s="37"/>
      <c r="W32" s="4"/>
    </row>
    <row r="33" spans="2:26" x14ac:dyDescent="0.25">
      <c r="B33" s="143" t="s">
        <v>525</v>
      </c>
      <c r="C33" s="113" t="s">
        <v>424</v>
      </c>
      <c r="D33" s="113">
        <v>68.947599999999994</v>
      </c>
      <c r="E33" s="113">
        <v>0.48599999999999999</v>
      </c>
      <c r="F33" s="138">
        <f t="shared" si="0"/>
        <v>68.947599999999994</v>
      </c>
      <c r="G33" s="139">
        <f t="shared" si="1"/>
        <v>0.61155750760281546</v>
      </c>
      <c r="H33" s="113">
        <v>37</v>
      </c>
      <c r="I33" s="113" t="s">
        <v>196</v>
      </c>
      <c r="J33" s="10">
        <v>6</v>
      </c>
      <c r="K33" s="139">
        <f>AVERAGE(G32:G33)</f>
        <v>0.61123722363804578</v>
      </c>
      <c r="L33" s="144" t="str">
        <f t="shared" si="3"/>
        <v>p_eff = 68.9 , e0_prom = 0.611</v>
      </c>
      <c r="M33" s="51">
        <v>78.900000000000006</v>
      </c>
      <c r="O33" s="39"/>
      <c r="P33" s="37"/>
      <c r="R33" s="39"/>
      <c r="S33" s="49"/>
      <c r="T33" s="39"/>
      <c r="U33" s="37"/>
      <c r="V33" s="37"/>
      <c r="W33" s="4"/>
    </row>
    <row r="34" spans="2:26" x14ac:dyDescent="0.25">
      <c r="B34" s="143" t="s">
        <v>526</v>
      </c>
      <c r="C34" s="113" t="s">
        <v>424</v>
      </c>
      <c r="D34" s="113">
        <v>275.79039999999998</v>
      </c>
      <c r="E34" s="113">
        <v>0.40100000000000002</v>
      </c>
      <c r="F34" s="138">
        <f t="shared" si="0"/>
        <v>275.79039999999998</v>
      </c>
      <c r="G34" s="139">
        <f t="shared" si="1"/>
        <v>0.67081004108520503</v>
      </c>
      <c r="H34" s="139">
        <v>9</v>
      </c>
      <c r="I34" s="113" t="s">
        <v>195</v>
      </c>
      <c r="J34" s="10">
        <v>11</v>
      </c>
      <c r="K34" s="139">
        <f>AVERAGE(G34:G39)</f>
        <v>0.6714506090147444</v>
      </c>
      <c r="L34" s="144" t="str">
        <f t="shared" si="3"/>
        <v>p_eff = 275.8 , e0_prom = 0.671</v>
      </c>
      <c r="M34" s="51">
        <v>60.4</v>
      </c>
      <c r="O34" s="39"/>
      <c r="P34" s="37"/>
      <c r="R34" s="39"/>
      <c r="S34" s="49"/>
      <c r="T34" s="39"/>
      <c r="U34" s="37"/>
      <c r="V34" s="37"/>
      <c r="W34" s="4"/>
    </row>
    <row r="35" spans="2:26" x14ac:dyDescent="0.25">
      <c r="B35" s="143" t="s">
        <v>527</v>
      </c>
      <c r="C35" s="113" t="s">
        <v>424</v>
      </c>
      <c r="D35" s="113">
        <v>275.79039999999998</v>
      </c>
      <c r="E35" s="113">
        <v>0.36699999999999999</v>
      </c>
      <c r="F35" s="138">
        <f t="shared" si="0"/>
        <v>275.79039999999998</v>
      </c>
      <c r="G35" s="139">
        <f t="shared" si="1"/>
        <v>0.67913742416921652</v>
      </c>
      <c r="H35" s="139">
        <v>10</v>
      </c>
      <c r="I35" s="113" t="s">
        <v>195</v>
      </c>
      <c r="J35" s="10">
        <v>11</v>
      </c>
      <c r="K35" s="139">
        <f>AVERAGE(G34:G39)</f>
        <v>0.6714506090147444</v>
      </c>
      <c r="L35" s="144" t="str">
        <f t="shared" si="3"/>
        <v>p_eff = 275.8 , e0_prom = 0.671</v>
      </c>
      <c r="M35" s="51">
        <v>57.8</v>
      </c>
      <c r="O35" s="39"/>
      <c r="P35" s="37"/>
      <c r="R35" s="39"/>
      <c r="S35" s="49"/>
      <c r="T35" s="39"/>
      <c r="U35" s="37"/>
      <c r="V35" s="37"/>
      <c r="W35" s="4"/>
    </row>
    <row r="36" spans="2:26" x14ac:dyDescent="0.25">
      <c r="B36" s="143" t="s">
        <v>528</v>
      </c>
      <c r="C36" s="113" t="s">
        <v>424</v>
      </c>
      <c r="D36" s="113">
        <v>275.79039999999998</v>
      </c>
      <c r="E36" s="113">
        <v>0.33600000000000002</v>
      </c>
      <c r="F36" s="138">
        <f t="shared" si="0"/>
        <v>275.79039999999998</v>
      </c>
      <c r="G36" s="139">
        <f t="shared" si="1"/>
        <v>0.66984918919089598</v>
      </c>
      <c r="H36" s="139">
        <v>12</v>
      </c>
      <c r="I36" s="113" t="s">
        <v>195</v>
      </c>
      <c r="J36" s="10">
        <v>11</v>
      </c>
      <c r="K36" s="139">
        <f>AVERAGE(G34:G39)</f>
        <v>0.6714506090147444</v>
      </c>
      <c r="L36" s="144" t="str">
        <f t="shared" si="3"/>
        <v>p_eff = 275.8 , e0_prom = 0.671</v>
      </c>
      <c r="M36" s="51">
        <v>60.7</v>
      </c>
      <c r="O36" s="39"/>
      <c r="P36" s="37"/>
      <c r="R36" s="39"/>
      <c r="S36" s="49"/>
      <c r="T36" s="39"/>
      <c r="U36" s="37"/>
      <c r="V36" s="37"/>
      <c r="W36" s="4"/>
    </row>
    <row r="37" spans="2:26" x14ac:dyDescent="0.25">
      <c r="B37" s="143" t="s">
        <v>529</v>
      </c>
      <c r="C37" s="113" t="s">
        <v>424</v>
      </c>
      <c r="D37" s="113">
        <v>275.79039999999998</v>
      </c>
      <c r="E37" s="113">
        <v>0.30099999999999999</v>
      </c>
      <c r="F37" s="138">
        <f t="shared" si="0"/>
        <v>275.79039999999998</v>
      </c>
      <c r="G37" s="139">
        <f t="shared" si="1"/>
        <v>0.6695289052261264</v>
      </c>
      <c r="H37" s="139">
        <v>17</v>
      </c>
      <c r="I37" s="113" t="s">
        <v>195</v>
      </c>
      <c r="J37" s="10">
        <v>11</v>
      </c>
      <c r="K37" s="139">
        <f>AVERAGE(G34:G39)</f>
        <v>0.6714506090147444</v>
      </c>
      <c r="L37" s="144" t="str">
        <f t="shared" si="3"/>
        <v>p_eff = 275.8 , e0_prom = 0.671</v>
      </c>
      <c r="M37" s="51">
        <v>60.8</v>
      </c>
      <c r="O37" s="39"/>
      <c r="P37" s="37"/>
      <c r="R37" s="39"/>
      <c r="S37" s="49"/>
      <c r="T37" s="39"/>
      <c r="U37" s="37"/>
      <c r="V37" s="37"/>
      <c r="W37" s="4"/>
    </row>
    <row r="38" spans="2:26" x14ac:dyDescent="0.25">
      <c r="B38" s="143" t="s">
        <v>530</v>
      </c>
      <c r="C38" s="113" t="s">
        <v>424</v>
      </c>
      <c r="D38" s="113">
        <v>275.79039999999998</v>
      </c>
      <c r="E38" s="113">
        <v>0.27100000000000002</v>
      </c>
      <c r="F38" s="138">
        <f t="shared" si="0"/>
        <v>275.79039999999998</v>
      </c>
      <c r="G38" s="139">
        <f t="shared" si="1"/>
        <v>0.66696663350796892</v>
      </c>
      <c r="H38" s="139">
        <v>48</v>
      </c>
      <c r="I38" s="113" t="s">
        <v>195</v>
      </c>
      <c r="J38" s="10">
        <v>11</v>
      </c>
      <c r="K38" s="139">
        <f>AVERAGE(G34:G39)</f>
        <v>0.6714506090147444</v>
      </c>
      <c r="L38" s="144" t="str">
        <f t="shared" si="3"/>
        <v>p_eff = 275.8 , e0_prom = 0.671</v>
      </c>
      <c r="M38" s="51">
        <v>61.6</v>
      </c>
      <c r="O38" s="39"/>
      <c r="P38" s="37"/>
      <c r="R38" s="39"/>
      <c r="S38" s="49"/>
      <c r="T38" s="39"/>
      <c r="U38" s="37"/>
      <c r="V38" s="37"/>
      <c r="W38" s="4"/>
    </row>
    <row r="39" spans="2:26" x14ac:dyDescent="0.25">
      <c r="B39" s="143" t="s">
        <v>531</v>
      </c>
      <c r="C39" s="113" t="s">
        <v>424</v>
      </c>
      <c r="D39" s="113">
        <v>275.79039999999998</v>
      </c>
      <c r="E39" s="113">
        <v>0.26100000000000001</v>
      </c>
      <c r="F39" s="138">
        <f t="shared" ref="F39:F60" si="4">D39</f>
        <v>275.79039999999998</v>
      </c>
      <c r="G39" s="139">
        <f t="shared" ref="G39:G60" si="5">$K$2-M39/100 * ($K$2-$L$2)</f>
        <v>0.67241146090905346</v>
      </c>
      <c r="H39" s="139">
        <v>48</v>
      </c>
      <c r="I39" s="113" t="s">
        <v>195</v>
      </c>
      <c r="J39" s="10">
        <v>11</v>
      </c>
      <c r="K39" s="139">
        <f>AVERAGE(G34:G39)</f>
        <v>0.6714506090147444</v>
      </c>
      <c r="L39" s="144" t="str">
        <f t="shared" si="3"/>
        <v>p_eff = 275.8 , e0_prom = 0.671</v>
      </c>
      <c r="M39" s="51">
        <v>59.9</v>
      </c>
      <c r="O39" s="39"/>
      <c r="P39" s="37"/>
      <c r="R39" s="39"/>
      <c r="S39" s="49"/>
      <c r="T39" s="39"/>
      <c r="U39" s="37"/>
      <c r="V39" s="37"/>
      <c r="W39" s="4"/>
    </row>
    <row r="40" spans="2:26" x14ac:dyDescent="0.25">
      <c r="B40" s="143" t="s">
        <v>532</v>
      </c>
      <c r="C40" s="113" t="s">
        <v>424</v>
      </c>
      <c r="D40" s="113">
        <v>68.947599999999994</v>
      </c>
      <c r="E40" s="113">
        <v>0.40200000000000002</v>
      </c>
      <c r="F40" s="138">
        <f t="shared" si="4"/>
        <v>68.947599999999994</v>
      </c>
      <c r="G40" s="139">
        <f t="shared" si="5"/>
        <v>0.67721572038059852</v>
      </c>
      <c r="H40" s="139">
        <v>15</v>
      </c>
      <c r="I40" s="113" t="s">
        <v>195</v>
      </c>
      <c r="J40" s="10">
        <v>10</v>
      </c>
      <c r="K40" s="139">
        <f>AVERAGE(G40:G45)</f>
        <v>0.67390611941131195</v>
      </c>
      <c r="L40" s="144" t="str">
        <f t="shared" si="3"/>
        <v>p_eff = 68.9 , e0_prom = 0.674</v>
      </c>
      <c r="M40" s="51">
        <v>58.4</v>
      </c>
      <c r="O40" s="39"/>
      <c r="P40" s="37"/>
      <c r="R40" s="39"/>
      <c r="S40" s="49"/>
      <c r="T40" s="39"/>
      <c r="U40" s="37"/>
      <c r="V40" s="37"/>
      <c r="W40" s="4"/>
      <c r="X40" s="5"/>
      <c r="Y40" s="5"/>
      <c r="Z40" s="5"/>
    </row>
    <row r="41" spans="2:26" x14ac:dyDescent="0.25">
      <c r="B41" s="143" t="s">
        <v>533</v>
      </c>
      <c r="C41" s="113" t="s">
        <v>424</v>
      </c>
      <c r="D41" s="113">
        <v>68.947599999999994</v>
      </c>
      <c r="E41" s="113">
        <v>0.35099999999999998</v>
      </c>
      <c r="F41" s="138">
        <f t="shared" si="4"/>
        <v>68.947599999999994</v>
      </c>
      <c r="G41" s="139">
        <f t="shared" si="5"/>
        <v>0.67433316469767146</v>
      </c>
      <c r="H41" s="139">
        <v>253</v>
      </c>
      <c r="I41" s="113" t="s">
        <v>195</v>
      </c>
      <c r="J41" s="10">
        <v>10</v>
      </c>
      <c r="K41" s="139">
        <f>AVERAGE(G40:G45)</f>
        <v>0.67390611941131195</v>
      </c>
      <c r="L41" s="144" t="str">
        <f t="shared" si="3"/>
        <v>p_eff = 68.9 , e0_prom = 0.674</v>
      </c>
      <c r="M41" s="51">
        <v>59.3</v>
      </c>
      <c r="X41" s="37"/>
      <c r="Y41" s="4"/>
    </row>
    <row r="42" spans="2:26" x14ac:dyDescent="0.25">
      <c r="B42" s="143" t="s">
        <v>534</v>
      </c>
      <c r="C42" s="113" t="s">
        <v>424</v>
      </c>
      <c r="D42" s="113">
        <v>68.947599999999994</v>
      </c>
      <c r="E42" s="113">
        <v>0.375</v>
      </c>
      <c r="F42" s="138">
        <f t="shared" si="4"/>
        <v>68.947599999999994</v>
      </c>
      <c r="G42" s="139">
        <f t="shared" si="5"/>
        <v>0.67433316469767146</v>
      </c>
      <c r="H42" s="139">
        <v>52</v>
      </c>
      <c r="I42" s="113" t="s">
        <v>195</v>
      </c>
      <c r="J42" s="10">
        <v>10</v>
      </c>
      <c r="K42" s="139">
        <f>AVERAGE(G40:G45)</f>
        <v>0.67390611941131195</v>
      </c>
      <c r="L42" s="144" t="str">
        <f t="shared" si="3"/>
        <v>p_eff = 68.9 , e0_prom = 0.674</v>
      </c>
      <c r="M42" s="51">
        <v>59.3</v>
      </c>
      <c r="X42" s="37"/>
      <c r="Y42" s="4"/>
    </row>
    <row r="43" spans="2:26" x14ac:dyDescent="0.25">
      <c r="B43" s="143" t="s">
        <v>535</v>
      </c>
      <c r="C43" s="113" t="s">
        <v>424</v>
      </c>
      <c r="D43" s="113">
        <v>68.947599999999994</v>
      </c>
      <c r="E43" s="113">
        <v>0.41199999999999998</v>
      </c>
      <c r="F43" s="138">
        <f t="shared" si="4"/>
        <v>68.947599999999994</v>
      </c>
      <c r="G43" s="139">
        <f t="shared" si="5"/>
        <v>0.67016947315566577</v>
      </c>
      <c r="H43" s="139">
        <v>15</v>
      </c>
      <c r="I43" s="113" t="s">
        <v>195</v>
      </c>
      <c r="J43" s="10">
        <v>10</v>
      </c>
      <c r="K43" s="139">
        <f>AVERAGE(G40:G45)</f>
        <v>0.67390611941131195</v>
      </c>
      <c r="L43" s="144" t="str">
        <f t="shared" si="3"/>
        <v>p_eff = 68.9 , e0_prom = 0.674</v>
      </c>
      <c r="M43" s="51">
        <v>60.6</v>
      </c>
      <c r="X43" s="37"/>
      <c r="Y43" s="4"/>
    </row>
    <row r="44" spans="2:26" x14ac:dyDescent="0.25">
      <c r="B44" s="143" t="s">
        <v>536</v>
      </c>
      <c r="C44" s="113" t="s">
        <v>424</v>
      </c>
      <c r="D44" s="113">
        <v>68.947599999999994</v>
      </c>
      <c r="E44" s="113">
        <v>0.441</v>
      </c>
      <c r="F44" s="138">
        <f t="shared" si="4"/>
        <v>68.947599999999994</v>
      </c>
      <c r="G44" s="139">
        <f t="shared" si="5"/>
        <v>0.67337231280336241</v>
      </c>
      <c r="H44" s="139">
        <v>15</v>
      </c>
      <c r="I44" s="113" t="s">
        <v>195</v>
      </c>
      <c r="J44" s="10">
        <v>10</v>
      </c>
      <c r="K44" s="139">
        <f>AVERAGE(G40:G45)</f>
        <v>0.67390611941131195</v>
      </c>
      <c r="L44" s="144" t="str">
        <f t="shared" si="3"/>
        <v>p_eff = 68.9 , e0_prom = 0.674</v>
      </c>
      <c r="M44" s="51">
        <v>59.6</v>
      </c>
      <c r="X44" s="37"/>
      <c r="Y44" s="4"/>
    </row>
    <row r="45" spans="2:26" x14ac:dyDescent="0.25">
      <c r="B45" s="143" t="s">
        <v>537</v>
      </c>
      <c r="C45" s="113" t="s">
        <v>424</v>
      </c>
      <c r="D45" s="113">
        <v>68.947599999999994</v>
      </c>
      <c r="E45" s="113">
        <v>0.49</v>
      </c>
      <c r="F45" s="138">
        <f t="shared" si="4"/>
        <v>68.947599999999994</v>
      </c>
      <c r="G45" s="139">
        <f t="shared" si="5"/>
        <v>0.67401288073290178</v>
      </c>
      <c r="H45" s="139">
        <v>13</v>
      </c>
      <c r="I45" s="113" t="s">
        <v>195</v>
      </c>
      <c r="J45" s="10">
        <v>10</v>
      </c>
      <c r="K45" s="139">
        <f>AVERAGE(G40:G45)</f>
        <v>0.67390611941131195</v>
      </c>
      <c r="L45" s="144" t="str">
        <f t="shared" si="3"/>
        <v>p_eff = 68.9 , e0_prom = 0.674</v>
      </c>
      <c r="M45" s="51">
        <v>59.4</v>
      </c>
      <c r="X45" s="37"/>
      <c r="Y45" s="4"/>
    </row>
    <row r="46" spans="2:26" x14ac:dyDescent="0.25">
      <c r="B46" s="143" t="s">
        <v>538</v>
      </c>
      <c r="C46" s="113" t="s">
        <v>424</v>
      </c>
      <c r="D46" s="113">
        <v>137.89519999999999</v>
      </c>
      <c r="E46" s="139">
        <v>0.46600000000000003</v>
      </c>
      <c r="F46" s="138">
        <f t="shared" si="4"/>
        <v>137.89519999999999</v>
      </c>
      <c r="G46" s="139">
        <f t="shared" si="5"/>
        <v>0.67177089297951409</v>
      </c>
      <c r="H46" s="139">
        <v>8</v>
      </c>
      <c r="I46" s="113" t="s">
        <v>195</v>
      </c>
      <c r="J46" s="10" t="s">
        <v>149</v>
      </c>
      <c r="K46" s="139" t="s">
        <v>149</v>
      </c>
      <c r="L46" s="144" t="s">
        <v>149</v>
      </c>
      <c r="M46" s="51">
        <v>60.1</v>
      </c>
      <c r="X46" s="37"/>
      <c r="Y46" s="4"/>
    </row>
    <row r="47" spans="2:26" x14ac:dyDescent="0.25">
      <c r="B47" s="143" t="s">
        <v>539</v>
      </c>
      <c r="C47" s="113" t="s">
        <v>424</v>
      </c>
      <c r="D47" s="113">
        <v>551.58079999999995</v>
      </c>
      <c r="E47" s="139">
        <v>0.23499999999999999</v>
      </c>
      <c r="F47" s="138">
        <f t="shared" si="4"/>
        <v>551.58079999999995</v>
      </c>
      <c r="G47" s="139">
        <f t="shared" si="5"/>
        <v>0.65863925042395743</v>
      </c>
      <c r="H47" s="139">
        <v>23</v>
      </c>
      <c r="I47" s="113" t="s">
        <v>195</v>
      </c>
      <c r="J47" s="10">
        <v>9</v>
      </c>
      <c r="K47" s="139">
        <f>AVERAGE(G47:G50)</f>
        <v>0.65823889546799541</v>
      </c>
      <c r="L47" s="144" t="str">
        <f t="shared" ref="L47:L60" si="6">_xlfn.CONCAT("p_eff = ",ROUND(F47,1)," , e0_prom = ",ROUND(K47,3))</f>
        <v>p_eff = 551.6 , e0_prom = 0.658</v>
      </c>
      <c r="M47" s="51">
        <v>64.2</v>
      </c>
      <c r="X47" s="37"/>
      <c r="Y47" s="4"/>
    </row>
    <row r="48" spans="2:26" x14ac:dyDescent="0.25">
      <c r="B48" s="143" t="s">
        <v>540</v>
      </c>
      <c r="C48" s="113" t="s">
        <v>424</v>
      </c>
      <c r="D48" s="113">
        <v>551.58079999999995</v>
      </c>
      <c r="E48" s="139">
        <v>0.316</v>
      </c>
      <c r="F48" s="138">
        <f t="shared" si="4"/>
        <v>551.58079999999995</v>
      </c>
      <c r="G48" s="139">
        <f t="shared" si="5"/>
        <v>0.65895953438872712</v>
      </c>
      <c r="H48" s="139">
        <v>6</v>
      </c>
      <c r="I48" s="113" t="s">
        <v>195</v>
      </c>
      <c r="J48" s="10">
        <v>9</v>
      </c>
      <c r="K48" s="139">
        <f>AVERAGE(G47:G50)</f>
        <v>0.65823889546799541</v>
      </c>
      <c r="L48" s="144" t="str">
        <f t="shared" si="6"/>
        <v>p_eff = 551.6 , e0_prom = 0.658</v>
      </c>
      <c r="M48" s="51">
        <v>64.099999999999994</v>
      </c>
      <c r="X48" s="37"/>
      <c r="Y48" s="4"/>
    </row>
    <row r="49" spans="1:21" x14ac:dyDescent="0.25">
      <c r="B49" s="143" t="s">
        <v>541</v>
      </c>
      <c r="C49" s="113" t="s">
        <v>424</v>
      </c>
      <c r="D49" s="113">
        <v>551.58079999999995</v>
      </c>
      <c r="E49" s="139">
        <v>0.214</v>
      </c>
      <c r="F49" s="138">
        <f t="shared" si="4"/>
        <v>551.58079999999995</v>
      </c>
      <c r="G49" s="139">
        <f t="shared" si="5"/>
        <v>0.65799868249441817</v>
      </c>
      <c r="H49" s="139">
        <v>22</v>
      </c>
      <c r="I49" s="113" t="s">
        <v>195</v>
      </c>
      <c r="J49" s="10">
        <v>9</v>
      </c>
      <c r="K49" s="139">
        <f>AVERAGE(G47:G50)</f>
        <v>0.65823889546799541</v>
      </c>
      <c r="L49" s="144" t="str">
        <f t="shared" si="6"/>
        <v>p_eff = 551.6 , e0_prom = 0.658</v>
      </c>
      <c r="M49" s="51">
        <v>64.400000000000006</v>
      </c>
      <c r="P49" s="5"/>
      <c r="Q49" s="5"/>
      <c r="R49" s="5"/>
      <c r="T49" s="7"/>
      <c r="U49" s="7"/>
    </row>
    <row r="50" spans="1:21" x14ac:dyDescent="0.25">
      <c r="B50" s="143" t="s">
        <v>542</v>
      </c>
      <c r="C50" s="113" t="s">
        <v>424</v>
      </c>
      <c r="D50" s="113">
        <v>551.58079999999995</v>
      </c>
      <c r="E50" s="139">
        <v>0.19700000000000001</v>
      </c>
      <c r="F50" s="138">
        <f t="shared" si="4"/>
        <v>551.58079999999995</v>
      </c>
      <c r="G50" s="139">
        <f t="shared" si="5"/>
        <v>0.6573581145648788</v>
      </c>
      <c r="H50" s="139">
        <v>46</v>
      </c>
      <c r="I50" s="113" t="s">
        <v>195</v>
      </c>
      <c r="J50" s="10">
        <v>9</v>
      </c>
      <c r="K50" s="139">
        <f>AVERAGE(G47:G50)</f>
        <v>0.65823889546799541</v>
      </c>
      <c r="L50" s="144" t="str">
        <f t="shared" si="6"/>
        <v>p_eff = 551.6 , e0_prom = 0.658</v>
      </c>
      <c r="M50" s="51">
        <v>64.599999999999994</v>
      </c>
      <c r="P50" s="4"/>
      <c r="Q50" s="37"/>
      <c r="R50" s="4"/>
      <c r="T50" s="37"/>
      <c r="U50" s="37"/>
    </row>
    <row r="51" spans="1:21" x14ac:dyDescent="0.25">
      <c r="B51" s="143" t="s">
        <v>543</v>
      </c>
      <c r="C51" s="113" t="s">
        <v>424</v>
      </c>
      <c r="D51" s="113">
        <v>68.947599999999994</v>
      </c>
      <c r="E51" s="139">
        <v>0.31</v>
      </c>
      <c r="F51" s="138">
        <f t="shared" si="4"/>
        <v>68.947599999999994</v>
      </c>
      <c r="G51" s="139">
        <f t="shared" si="5"/>
        <v>0.73198427835621271</v>
      </c>
      <c r="H51" s="139">
        <v>7</v>
      </c>
      <c r="I51" s="113" t="s">
        <v>195</v>
      </c>
      <c r="J51" s="10">
        <v>7</v>
      </c>
      <c r="K51" s="139">
        <f>AVERAGE(G51:G53)</f>
        <v>0.73689529914934759</v>
      </c>
      <c r="L51" s="144" t="str">
        <f t="shared" si="6"/>
        <v>p_eff = 68.9 , e0_prom = 0.737</v>
      </c>
      <c r="M51" s="51">
        <v>41.3</v>
      </c>
      <c r="P51" s="4"/>
      <c r="Q51" s="37"/>
      <c r="R51" s="4"/>
      <c r="T51" s="37"/>
      <c r="U51" s="37"/>
    </row>
    <row r="52" spans="1:21" x14ac:dyDescent="0.25">
      <c r="B52" s="143" t="s">
        <v>544</v>
      </c>
      <c r="C52" s="113" t="s">
        <v>424</v>
      </c>
      <c r="D52" s="113">
        <v>68.947599999999994</v>
      </c>
      <c r="E52" s="139">
        <v>0.28199999999999997</v>
      </c>
      <c r="F52" s="138">
        <f t="shared" si="4"/>
        <v>68.947599999999994</v>
      </c>
      <c r="G52" s="139">
        <f t="shared" si="5"/>
        <v>0.73967109351068483</v>
      </c>
      <c r="H52" s="139">
        <v>13</v>
      </c>
      <c r="I52" s="113" t="s">
        <v>195</v>
      </c>
      <c r="J52" s="10">
        <v>7</v>
      </c>
      <c r="K52" s="139">
        <f>AVERAGE(G51:G53)</f>
        <v>0.73689529914934759</v>
      </c>
      <c r="L52" s="144" t="str">
        <f t="shared" si="6"/>
        <v>p_eff = 68.9 , e0_prom = 0.737</v>
      </c>
      <c r="M52" s="51">
        <v>38.9</v>
      </c>
      <c r="P52" s="4"/>
      <c r="Q52" s="37"/>
      <c r="R52" s="4"/>
      <c r="T52" s="37"/>
      <c r="U52" s="37"/>
    </row>
    <row r="53" spans="1:21" x14ac:dyDescent="0.25">
      <c r="B53" s="143" t="s">
        <v>545</v>
      </c>
      <c r="C53" s="113" t="s">
        <v>424</v>
      </c>
      <c r="D53" s="113">
        <v>68.947599999999994</v>
      </c>
      <c r="E53" s="139">
        <v>0.246</v>
      </c>
      <c r="F53" s="138">
        <f t="shared" si="4"/>
        <v>68.947599999999994</v>
      </c>
      <c r="G53" s="139">
        <f t="shared" si="5"/>
        <v>0.73903052558114546</v>
      </c>
      <c r="H53" s="139">
        <v>24</v>
      </c>
      <c r="I53" s="113" t="s">
        <v>195</v>
      </c>
      <c r="J53" s="10">
        <v>7</v>
      </c>
      <c r="K53" s="139">
        <f>AVERAGE(G51:G53)</f>
        <v>0.73689529914934759</v>
      </c>
      <c r="L53" s="144" t="str">
        <f t="shared" si="6"/>
        <v>p_eff = 68.9 , e0_prom = 0.737</v>
      </c>
      <c r="M53" s="51">
        <v>39.1</v>
      </c>
      <c r="P53" s="4"/>
      <c r="Q53" s="37"/>
      <c r="R53" s="4"/>
      <c r="T53" s="37"/>
      <c r="U53" s="37"/>
    </row>
    <row r="54" spans="1:21" x14ac:dyDescent="0.25">
      <c r="B54" s="143" t="s">
        <v>546</v>
      </c>
      <c r="C54" s="113" t="s">
        <v>424</v>
      </c>
      <c r="D54" s="113">
        <v>275.79039999999998</v>
      </c>
      <c r="E54" s="139">
        <v>0.221</v>
      </c>
      <c r="F54" s="138">
        <f t="shared" si="4"/>
        <v>275.79039999999998</v>
      </c>
      <c r="G54" s="139">
        <f t="shared" si="5"/>
        <v>0.73806967368683651</v>
      </c>
      <c r="H54" s="139">
        <v>11</v>
      </c>
      <c r="I54" s="113" t="s">
        <v>195</v>
      </c>
      <c r="J54" s="10">
        <v>8</v>
      </c>
      <c r="K54" s="139">
        <f>AVERAGE(G54:G58)</f>
        <v>0.73256078949279813</v>
      </c>
      <c r="L54" s="144" t="str">
        <f t="shared" si="6"/>
        <v>p_eff = 275.8 , e0_prom = 0.733</v>
      </c>
      <c r="M54" s="51">
        <v>39.4</v>
      </c>
      <c r="P54" s="4"/>
      <c r="Q54" s="37"/>
      <c r="R54" s="4"/>
      <c r="T54" s="37"/>
      <c r="U54" s="37"/>
    </row>
    <row r="55" spans="1:21" x14ac:dyDescent="0.25">
      <c r="B55" s="143" t="s">
        <v>547</v>
      </c>
      <c r="C55" s="113" t="s">
        <v>424</v>
      </c>
      <c r="D55" s="113">
        <v>275.79039999999998</v>
      </c>
      <c r="E55" s="113">
        <v>0.17199999999999999</v>
      </c>
      <c r="F55" s="138">
        <f t="shared" si="4"/>
        <v>275.79039999999998</v>
      </c>
      <c r="G55" s="139">
        <f t="shared" si="5"/>
        <v>0.72493803113127986</v>
      </c>
      <c r="H55" s="113">
        <v>75</v>
      </c>
      <c r="I55" s="113" t="s">
        <v>195</v>
      </c>
      <c r="J55" s="10">
        <v>8</v>
      </c>
      <c r="K55" s="139">
        <f>AVERAGE(G54:G58)</f>
        <v>0.73256078949279813</v>
      </c>
      <c r="L55" s="144" t="str">
        <f t="shared" si="6"/>
        <v>p_eff = 275.8 , e0_prom = 0.733</v>
      </c>
      <c r="M55" s="51">
        <v>43.5</v>
      </c>
      <c r="P55" s="4"/>
      <c r="Q55" s="37"/>
      <c r="R55" s="4"/>
      <c r="T55" s="37"/>
      <c r="U55" s="37"/>
    </row>
    <row r="56" spans="1:21" x14ac:dyDescent="0.25">
      <c r="B56" s="143" t="s">
        <v>548</v>
      </c>
      <c r="C56" s="113" t="s">
        <v>424</v>
      </c>
      <c r="D56" s="113">
        <v>275.79039999999998</v>
      </c>
      <c r="E56" s="113">
        <v>0.191</v>
      </c>
      <c r="F56" s="138">
        <f t="shared" si="4"/>
        <v>275.79039999999998</v>
      </c>
      <c r="G56" s="139">
        <f t="shared" si="5"/>
        <v>0.72878143870851597</v>
      </c>
      <c r="H56" s="113">
        <v>55</v>
      </c>
      <c r="I56" s="113" t="s">
        <v>195</v>
      </c>
      <c r="J56" s="10">
        <v>8</v>
      </c>
      <c r="K56" s="139">
        <f>AVERAGE(G54:G58)</f>
        <v>0.73256078949279813</v>
      </c>
      <c r="L56" s="144" t="str">
        <f t="shared" si="6"/>
        <v>p_eff = 275.8 , e0_prom = 0.733</v>
      </c>
      <c r="M56" s="51">
        <v>42.3</v>
      </c>
      <c r="P56" s="4"/>
      <c r="Q56" s="37"/>
      <c r="R56" s="4"/>
      <c r="T56" s="37"/>
      <c r="U56" s="37"/>
    </row>
    <row r="57" spans="1:21" x14ac:dyDescent="0.25">
      <c r="B57" s="143" t="s">
        <v>549</v>
      </c>
      <c r="C57" s="113" t="s">
        <v>424</v>
      </c>
      <c r="D57" s="113">
        <v>275.79039999999998</v>
      </c>
      <c r="E57" s="113">
        <v>0.20899999999999999</v>
      </c>
      <c r="F57" s="138">
        <f t="shared" si="4"/>
        <v>275.79039999999998</v>
      </c>
      <c r="G57" s="139">
        <f t="shared" si="5"/>
        <v>0.73774938972206683</v>
      </c>
      <c r="H57" s="113">
        <v>18</v>
      </c>
      <c r="I57" s="113" t="s">
        <v>195</v>
      </c>
      <c r="J57" s="10">
        <v>8</v>
      </c>
      <c r="K57" s="139">
        <f>AVERAGE(G54:G58)</f>
        <v>0.73256078949279813</v>
      </c>
      <c r="L57" s="144" t="str">
        <f t="shared" si="6"/>
        <v>p_eff = 275.8 , e0_prom = 0.733</v>
      </c>
      <c r="M57" s="51">
        <v>39.5</v>
      </c>
      <c r="P57" s="4"/>
      <c r="Q57" s="37"/>
      <c r="R57" s="4"/>
      <c r="T57" s="37"/>
      <c r="U57" s="37"/>
    </row>
    <row r="58" spans="1:21" x14ac:dyDescent="0.25">
      <c r="B58" s="143" t="s">
        <v>550</v>
      </c>
      <c r="C58" s="113" t="s">
        <v>424</v>
      </c>
      <c r="D58" s="113">
        <v>275.79039999999998</v>
      </c>
      <c r="E58" s="113">
        <v>0.27500000000000002</v>
      </c>
      <c r="F58" s="138">
        <f t="shared" si="4"/>
        <v>275.79039999999998</v>
      </c>
      <c r="G58" s="139">
        <f t="shared" si="5"/>
        <v>0.73326541421529134</v>
      </c>
      <c r="H58" s="113">
        <v>4</v>
      </c>
      <c r="I58" s="113" t="s">
        <v>195</v>
      </c>
      <c r="J58" s="10">
        <v>8</v>
      </c>
      <c r="K58" s="139">
        <f>AVERAGE(G54:G58)</f>
        <v>0.73256078949279813</v>
      </c>
      <c r="L58" s="144" t="str">
        <f t="shared" si="6"/>
        <v>p_eff = 275.8 , e0_prom = 0.733</v>
      </c>
      <c r="M58" s="51">
        <v>40.9</v>
      </c>
      <c r="P58" s="4"/>
      <c r="Q58" s="37"/>
      <c r="R58" s="4"/>
      <c r="T58" s="37"/>
      <c r="U58" s="37"/>
    </row>
    <row r="59" spans="1:21" x14ac:dyDescent="0.25">
      <c r="B59" s="143" t="s">
        <v>551</v>
      </c>
      <c r="C59" s="113" t="s">
        <v>424</v>
      </c>
      <c r="D59" s="113">
        <v>68.947599999999994</v>
      </c>
      <c r="E59" s="113">
        <v>0.44800000000000001</v>
      </c>
      <c r="F59" s="138">
        <f t="shared" si="4"/>
        <v>68.947599999999994</v>
      </c>
      <c r="G59" s="139">
        <f t="shared" si="5"/>
        <v>0.61091693967327609</v>
      </c>
      <c r="H59" s="113">
        <v>69</v>
      </c>
      <c r="I59" s="113" t="s">
        <v>195</v>
      </c>
      <c r="J59" s="10">
        <v>12</v>
      </c>
      <c r="K59" s="139">
        <f>AVERAGE(G59:G60)</f>
        <v>0.61123722363804578</v>
      </c>
      <c r="L59" s="144" t="str">
        <f t="shared" si="6"/>
        <v>p_eff = 68.9 , e0_prom = 0.611</v>
      </c>
      <c r="M59" s="51">
        <v>79.099999999999994</v>
      </c>
      <c r="P59" s="4"/>
      <c r="Q59" s="37"/>
      <c r="R59" s="4"/>
      <c r="T59" s="37"/>
      <c r="U59" s="37"/>
    </row>
    <row r="60" spans="1:21" ht="15.75" thickBot="1" x14ac:dyDescent="0.3">
      <c r="B60" s="145" t="s">
        <v>552</v>
      </c>
      <c r="C60" s="140" t="s">
        <v>424</v>
      </c>
      <c r="D60" s="140">
        <v>68.947599999999994</v>
      </c>
      <c r="E60" s="140">
        <v>0.48599999999999999</v>
      </c>
      <c r="F60" s="141">
        <f t="shared" si="4"/>
        <v>68.947599999999994</v>
      </c>
      <c r="G60" s="142">
        <f t="shared" si="5"/>
        <v>0.61155750760281546</v>
      </c>
      <c r="H60" s="140">
        <v>51</v>
      </c>
      <c r="I60" s="140" t="s">
        <v>195</v>
      </c>
      <c r="J60" s="30">
        <v>12</v>
      </c>
      <c r="K60" s="142">
        <f>AVERAGE(G59:G60)</f>
        <v>0.61123722363804578</v>
      </c>
      <c r="L60" s="146" t="str">
        <f t="shared" si="6"/>
        <v>p_eff = 68.9 , e0_prom = 0.611</v>
      </c>
      <c r="M60" s="51">
        <v>78.900000000000006</v>
      </c>
      <c r="P60" s="4"/>
      <c r="Q60" s="37"/>
      <c r="R60" s="4"/>
      <c r="T60" s="37"/>
      <c r="U60" s="37"/>
    </row>
    <row r="61" spans="1:21" ht="15.75" thickBot="1" x14ac:dyDescent="0.3">
      <c r="P61" s="4"/>
      <c r="Q61" s="37"/>
      <c r="R61" s="4"/>
      <c r="T61" s="37"/>
      <c r="U61" s="37"/>
    </row>
    <row r="62" spans="1:21" ht="15.75" thickBot="1" x14ac:dyDescent="0.3">
      <c r="A62" s="20" t="s">
        <v>229</v>
      </c>
      <c r="B62" s="21" t="s">
        <v>185</v>
      </c>
      <c r="C62" s="22" t="s">
        <v>25</v>
      </c>
      <c r="P62" s="4"/>
      <c r="Q62" s="37"/>
      <c r="R62" s="4"/>
      <c r="T62" s="37"/>
      <c r="U62" s="37"/>
    </row>
    <row r="63" spans="1:21" x14ac:dyDescent="0.25">
      <c r="B63" s="18">
        <v>5.9359987049846801</v>
      </c>
      <c r="C63" s="19">
        <v>0.96401273885350303</v>
      </c>
      <c r="P63" s="4"/>
      <c r="Q63" s="37"/>
      <c r="R63" s="4"/>
      <c r="T63" s="37"/>
      <c r="U63" s="37"/>
    </row>
    <row r="64" spans="1:21" ht="15.75" thickBot="1" x14ac:dyDescent="0.3">
      <c r="B64" s="29">
        <v>1042.2041902109399</v>
      </c>
      <c r="C64" s="31">
        <v>0.819108280254777</v>
      </c>
      <c r="P64" s="4"/>
      <c r="Q64" s="37"/>
      <c r="R64" s="4"/>
      <c r="T64" s="37"/>
      <c r="U64" s="37"/>
    </row>
    <row r="65" spans="1:21" x14ac:dyDescent="0.25">
      <c r="P65" s="4"/>
      <c r="Q65" s="37"/>
      <c r="R65" s="4"/>
      <c r="T65" s="37"/>
      <c r="U65" s="37"/>
    </row>
    <row r="66" spans="1:21" x14ac:dyDescent="0.25">
      <c r="P66" s="4"/>
      <c r="Q66" s="37"/>
      <c r="R66" s="4"/>
      <c r="T66" s="37"/>
      <c r="U66" s="37"/>
    </row>
    <row r="67" spans="1:21" x14ac:dyDescent="0.25">
      <c r="A67" s="36"/>
      <c r="P67" s="4"/>
      <c r="Q67" s="37"/>
      <c r="R67" s="4"/>
      <c r="T67" s="37"/>
      <c r="U67" s="37"/>
    </row>
    <row r="68" spans="1:21" x14ac:dyDescent="0.25">
      <c r="A68" s="36"/>
      <c r="P68" s="4"/>
      <c r="Q68" s="37"/>
      <c r="R68" s="4"/>
      <c r="T68" s="37"/>
      <c r="U68" s="37"/>
    </row>
    <row r="69" spans="1:21" x14ac:dyDescent="0.25">
      <c r="A69" s="36"/>
      <c r="P69" s="4"/>
      <c r="Q69" s="37"/>
      <c r="R69" s="4"/>
      <c r="T69" s="37"/>
      <c r="U69" s="37"/>
    </row>
    <row r="70" spans="1:21" x14ac:dyDescent="0.25">
      <c r="A70" s="36"/>
      <c r="P70" s="4"/>
      <c r="Q70" s="37"/>
      <c r="R70" s="4"/>
      <c r="T70" s="37"/>
      <c r="U70" s="37"/>
    </row>
    <row r="71" spans="1:21" x14ac:dyDescent="0.25">
      <c r="A71" s="36"/>
      <c r="P71" s="4"/>
      <c r="Q71" s="37"/>
      <c r="R71" s="4"/>
      <c r="T71" s="37"/>
      <c r="U71" s="37"/>
    </row>
    <row r="72" spans="1:21" x14ac:dyDescent="0.25">
      <c r="A72" s="36"/>
      <c r="P72" s="4"/>
      <c r="Q72" s="37"/>
      <c r="R72" s="4"/>
      <c r="T72" s="37"/>
      <c r="U72" s="37"/>
    </row>
    <row r="73" spans="1:21" x14ac:dyDescent="0.25">
      <c r="A73" s="36"/>
      <c r="P73" s="4"/>
      <c r="Q73" s="37"/>
      <c r="R73" s="4"/>
      <c r="T73" s="37"/>
      <c r="U73" s="37"/>
    </row>
    <row r="74" spans="1:21" x14ac:dyDescent="0.25">
      <c r="A74" s="36"/>
      <c r="P74" s="4"/>
      <c r="Q74" s="37"/>
      <c r="R74" s="4"/>
      <c r="T74" s="37"/>
      <c r="U74" s="37"/>
    </row>
    <row r="75" spans="1:21" x14ac:dyDescent="0.25">
      <c r="A75" s="36"/>
      <c r="P75" s="4"/>
      <c r="Q75" s="37"/>
      <c r="R75" s="4"/>
      <c r="T75" s="37"/>
      <c r="U75" s="37"/>
    </row>
    <row r="104" spans="5:10" x14ac:dyDescent="0.25">
      <c r="E104" s="4"/>
      <c r="G104" s="4"/>
      <c r="H104" s="50"/>
      <c r="I104" s="50"/>
      <c r="J104" s="50"/>
    </row>
    <row r="105" spans="5:10" x14ac:dyDescent="0.25">
      <c r="E105" s="4"/>
      <c r="G105" s="4"/>
      <c r="H105" s="50"/>
      <c r="I105" s="50"/>
    </row>
    <row r="106" spans="5:10" x14ac:dyDescent="0.25">
      <c r="E106" s="4"/>
      <c r="G106" s="4"/>
      <c r="H106" s="50"/>
      <c r="I106" s="50"/>
    </row>
    <row r="107" spans="5:10" x14ac:dyDescent="0.25">
      <c r="E107" s="4"/>
      <c r="G107" s="4"/>
      <c r="H107" s="50"/>
      <c r="I107" s="50"/>
    </row>
    <row r="108" spans="5:10" x14ac:dyDescent="0.25">
      <c r="E108" s="4"/>
      <c r="G108" s="4"/>
      <c r="H108" s="50"/>
      <c r="I108" s="50"/>
    </row>
    <row r="109" spans="5:10" x14ac:dyDescent="0.25">
      <c r="E109" s="4"/>
      <c r="G109" s="4"/>
      <c r="H109" s="50"/>
      <c r="I109" s="50"/>
    </row>
    <row r="110" spans="5:10" x14ac:dyDescent="0.25">
      <c r="E110" s="4"/>
      <c r="G110" s="4"/>
      <c r="H110" s="50"/>
      <c r="I110" s="50"/>
    </row>
    <row r="111" spans="5:10" x14ac:dyDescent="0.25">
      <c r="E111" s="4"/>
      <c r="G111" s="4"/>
      <c r="H111" s="50"/>
      <c r="I111" s="50"/>
    </row>
    <row r="112" spans="5:10" x14ac:dyDescent="0.25">
      <c r="E112" s="4"/>
      <c r="G112" s="4"/>
      <c r="H112" s="50"/>
      <c r="I112" s="50"/>
    </row>
    <row r="113" spans="5:9" x14ac:dyDescent="0.25">
      <c r="E113" s="4"/>
      <c r="G113" s="4"/>
      <c r="H113" s="50"/>
      <c r="I113" s="50"/>
    </row>
    <row r="114" spans="5:9" x14ac:dyDescent="0.25">
      <c r="E114" s="4"/>
      <c r="G114" s="4"/>
      <c r="H114" s="50"/>
      <c r="I114" s="50"/>
    </row>
    <row r="115" spans="5:9" x14ac:dyDescent="0.25">
      <c r="E115" s="4"/>
      <c r="G115" s="4"/>
      <c r="H115" s="50"/>
      <c r="I115" s="50"/>
    </row>
    <row r="116" spans="5:9" x14ac:dyDescent="0.25">
      <c r="E116" s="4"/>
      <c r="G116" s="4"/>
      <c r="H116" s="50"/>
      <c r="I116" s="50"/>
    </row>
    <row r="117" spans="5:9" x14ac:dyDescent="0.25">
      <c r="E117" s="4"/>
      <c r="G117" s="4"/>
      <c r="H117" s="50"/>
      <c r="I117" s="50"/>
    </row>
    <row r="118" spans="5:9" x14ac:dyDescent="0.25">
      <c r="E118" s="4"/>
      <c r="G118" s="4"/>
      <c r="H118" s="50"/>
      <c r="I118" s="50"/>
    </row>
    <row r="119" spans="5:9" x14ac:dyDescent="0.25">
      <c r="E119" s="4"/>
      <c r="G119" s="4"/>
      <c r="H119" s="50"/>
      <c r="I119" s="50"/>
    </row>
    <row r="120" spans="5:9" x14ac:dyDescent="0.25">
      <c r="E120" s="4"/>
      <c r="G120" s="4"/>
      <c r="H120" s="50"/>
      <c r="I120" s="50"/>
    </row>
    <row r="121" spans="5:9" x14ac:dyDescent="0.25">
      <c r="E121" s="4"/>
      <c r="G121" s="4"/>
      <c r="H121" s="50"/>
      <c r="I121" s="50"/>
    </row>
    <row r="122" spans="5:9" x14ac:dyDescent="0.25">
      <c r="E122" s="4"/>
      <c r="G122" s="4"/>
      <c r="H122" s="50"/>
      <c r="I122" s="50"/>
    </row>
    <row r="123" spans="5:9" x14ac:dyDescent="0.25">
      <c r="E123" s="4"/>
      <c r="G123" s="4"/>
      <c r="H123" s="50"/>
      <c r="I123" s="50"/>
    </row>
    <row r="124" spans="5:9" x14ac:dyDescent="0.25">
      <c r="E124" s="4"/>
      <c r="G124" s="4"/>
      <c r="H124" s="50"/>
      <c r="I124" s="50"/>
    </row>
    <row r="125" spans="5:9" x14ac:dyDescent="0.25">
      <c r="E125" s="4"/>
      <c r="G125" s="4"/>
      <c r="H125" s="50"/>
      <c r="I125" s="50"/>
    </row>
    <row r="126" spans="5:9" x14ac:dyDescent="0.25">
      <c r="E126" s="4"/>
      <c r="G126" s="4"/>
      <c r="H126" s="50"/>
      <c r="I126" s="50"/>
    </row>
    <row r="127" spans="5:9" x14ac:dyDescent="0.25">
      <c r="E127" s="4"/>
      <c r="G127" s="4"/>
      <c r="H127" s="50"/>
      <c r="I127" s="50"/>
    </row>
    <row r="128" spans="5:9" x14ac:dyDescent="0.25">
      <c r="E128" s="4"/>
      <c r="G128" s="4"/>
      <c r="H128" s="50"/>
      <c r="I128" s="50"/>
    </row>
    <row r="129" spans="5:9" x14ac:dyDescent="0.25">
      <c r="E129" s="4"/>
      <c r="G129" s="4"/>
      <c r="H129" s="50"/>
      <c r="I129" s="50"/>
    </row>
    <row r="130" spans="5:9" x14ac:dyDescent="0.25">
      <c r="E130" s="4"/>
      <c r="G130" s="4"/>
      <c r="H130" s="50"/>
      <c r="I130" s="50"/>
    </row>
    <row r="131" spans="5:9" x14ac:dyDescent="0.25">
      <c r="E131" s="4"/>
      <c r="G131" s="4"/>
      <c r="H131" s="50"/>
      <c r="I131" s="50"/>
    </row>
    <row r="132" spans="5:9" x14ac:dyDescent="0.25">
      <c r="E132" s="4"/>
      <c r="G132" s="4"/>
      <c r="H132" s="50"/>
      <c r="I132" s="50"/>
    </row>
    <row r="133" spans="5:9" x14ac:dyDescent="0.25">
      <c r="E133" s="4"/>
      <c r="G133" s="4"/>
      <c r="H133" s="50"/>
      <c r="I133" s="50"/>
    </row>
    <row r="134" spans="5:9" x14ac:dyDescent="0.25">
      <c r="E134" s="4"/>
      <c r="G134" s="4"/>
      <c r="H134" s="50"/>
      <c r="I134" s="50"/>
    </row>
    <row r="135" spans="5:9" x14ac:dyDescent="0.25">
      <c r="E135" s="4"/>
      <c r="G135" s="4"/>
      <c r="H135" s="50"/>
      <c r="I135" s="50"/>
    </row>
    <row r="136" spans="5:9" x14ac:dyDescent="0.25">
      <c r="E136" s="4"/>
      <c r="G136" s="4"/>
      <c r="H136" s="50"/>
      <c r="I136" s="50"/>
    </row>
    <row r="137" spans="5:9" x14ac:dyDescent="0.25">
      <c r="E137" s="4"/>
      <c r="G137" s="4"/>
      <c r="H137" s="50"/>
      <c r="I137" s="50"/>
    </row>
    <row r="138" spans="5:9" x14ac:dyDescent="0.25">
      <c r="E138" s="4"/>
      <c r="G138" s="4"/>
      <c r="H138" s="50"/>
      <c r="I138" s="50"/>
    </row>
    <row r="139" spans="5:9" x14ac:dyDescent="0.25">
      <c r="E139" s="4"/>
      <c r="G139" s="4"/>
      <c r="H139" s="50"/>
      <c r="I139" s="50"/>
    </row>
    <row r="140" spans="5:9" x14ac:dyDescent="0.25">
      <c r="E140" s="4"/>
      <c r="G140" s="4"/>
      <c r="H140" s="50"/>
      <c r="I140" s="50"/>
    </row>
    <row r="141" spans="5:9" x14ac:dyDescent="0.25">
      <c r="E141" s="4"/>
      <c r="G141" s="4"/>
      <c r="H141" s="50"/>
      <c r="I141" s="50"/>
    </row>
    <row r="142" spans="5:9" x14ac:dyDescent="0.25">
      <c r="E142" s="4"/>
      <c r="G142" s="4"/>
      <c r="H142" s="50"/>
      <c r="I142" s="50"/>
    </row>
    <row r="143" spans="5:9" x14ac:dyDescent="0.25">
      <c r="E143" s="4"/>
      <c r="G143" s="4"/>
      <c r="H143" s="50"/>
      <c r="I143" s="50"/>
    </row>
    <row r="144" spans="5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  <row r="157" spans="9:9" x14ac:dyDescent="0.25">
      <c r="I157" s="50"/>
    </row>
  </sheetData>
  <phoneticPr fontId="6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DB1DEA-44A1-44AA-93CD-372FDAAD9002}">
  <sheetPr>
    <tabColor rgb="FF00B0F0"/>
  </sheetPr>
  <dimension ref="A1:AY156"/>
  <sheetViews>
    <sheetView zoomScale="115" zoomScaleNormal="115" workbookViewId="0">
      <selection activeCell="L10" sqref="L10"/>
    </sheetView>
  </sheetViews>
  <sheetFormatPr baseColWidth="10" defaultRowHeight="15" x14ac:dyDescent="0.25"/>
  <cols>
    <col min="2" max="2" width="30.140625" customWidth="1"/>
  </cols>
  <sheetData>
    <row r="1" spans="1:41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67" t="s">
        <v>235</v>
      </c>
      <c r="Q1" s="22" t="s">
        <v>494</v>
      </c>
    </row>
    <row r="2" spans="1:41" x14ac:dyDescent="0.25">
      <c r="A2" s="55"/>
      <c r="B2" s="56"/>
      <c r="C2" s="56"/>
      <c r="D2" s="56"/>
      <c r="E2" s="56"/>
      <c r="F2" s="56"/>
      <c r="G2" s="56"/>
      <c r="H2" s="56"/>
      <c r="I2" s="56"/>
      <c r="J2" s="56"/>
      <c r="K2" s="56"/>
      <c r="L2" s="56"/>
      <c r="M2" s="56"/>
      <c r="N2" s="56" t="s">
        <v>149</v>
      </c>
      <c r="O2" s="56">
        <v>1</v>
      </c>
      <c r="P2" s="126" t="s">
        <v>757</v>
      </c>
      <c r="Q2" s="125" t="s">
        <v>490</v>
      </c>
      <c r="V2" s="1"/>
    </row>
    <row r="3" spans="1:41" ht="15.75" thickBot="1" x14ac:dyDescent="0.3">
      <c r="A3" s="29"/>
      <c r="B3" s="30"/>
      <c r="C3" s="72" t="s">
        <v>608</v>
      </c>
      <c r="D3" s="72" t="s">
        <v>608</v>
      </c>
      <c r="E3" s="72" t="s">
        <v>608</v>
      </c>
      <c r="F3" s="30">
        <v>0</v>
      </c>
      <c r="G3" s="30">
        <v>2.68</v>
      </c>
      <c r="H3" s="74">
        <f>0.44946194737996^2/(0.581412815571133*0.323901247236428)</f>
        <v>1.0727255818560497</v>
      </c>
      <c r="I3" s="74">
        <f>0.581412815571133/0.323901247236428</f>
        <v>1.7950311106605199</v>
      </c>
      <c r="J3" s="74">
        <v>0.22</v>
      </c>
      <c r="K3" s="30">
        <v>0.87</v>
      </c>
      <c r="L3" s="30">
        <v>0.53</v>
      </c>
      <c r="M3" s="30" t="s">
        <v>246</v>
      </c>
      <c r="N3" s="30"/>
      <c r="O3" s="30"/>
      <c r="P3" s="30" t="s">
        <v>758</v>
      </c>
      <c r="Q3" s="148" t="s">
        <v>491</v>
      </c>
      <c r="V3" s="1"/>
      <c r="AM3" t="s">
        <v>422</v>
      </c>
      <c r="AN3" t="s">
        <v>423</v>
      </c>
      <c r="AO3" t="s">
        <v>290</v>
      </c>
    </row>
    <row r="4" spans="1:41" x14ac:dyDescent="0.25">
      <c r="P4" s="108"/>
      <c r="V4" s="1"/>
      <c r="AL4">
        <v>1</v>
      </c>
      <c r="AM4">
        <v>9.9334078090777805E-3</v>
      </c>
      <c r="AN4">
        <f t="shared" ref="AN4:AN14" si="0">AM4*98.0665</f>
        <v>0.97413453690892615</v>
      </c>
      <c r="AO4">
        <v>0.85892420537897296</v>
      </c>
    </row>
    <row r="5" spans="1:41" ht="16.5" thickBot="1" x14ac:dyDescent="0.3">
      <c r="N5" s="3"/>
      <c r="P5" s="9"/>
      <c r="V5" s="1"/>
      <c r="AL5">
        <v>2</v>
      </c>
      <c r="AM5">
        <v>0.20848934504223701</v>
      </c>
      <c r="AN5">
        <f t="shared" si="0"/>
        <v>20.445820355584537</v>
      </c>
      <c r="AO5">
        <v>0.85550122249388705</v>
      </c>
    </row>
    <row r="6" spans="1:41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98" t="s">
        <v>572</v>
      </c>
      <c r="K6" s="98" t="s">
        <v>574</v>
      </c>
      <c r="L6" s="22" t="s">
        <v>573</v>
      </c>
      <c r="N6" s="3"/>
      <c r="V6" s="1"/>
      <c r="AL6">
        <v>3</v>
      </c>
      <c r="AM6">
        <v>0.70314137405184507</v>
      </c>
      <c r="AN6">
        <f t="shared" si="0"/>
        <v>68.954613558455264</v>
      </c>
      <c r="AO6">
        <v>0.84009779951100194</v>
      </c>
    </row>
    <row r="7" spans="1:41" x14ac:dyDescent="0.25">
      <c r="B7" s="55">
        <v>1</v>
      </c>
      <c r="C7" s="56" t="s">
        <v>120</v>
      </c>
      <c r="D7" s="127">
        <f>98.0665</f>
        <v>98.066500000000005</v>
      </c>
      <c r="E7" s="57">
        <f t="shared" ref="E7:E26" si="1">(AX48*98.0665)/(2*D7)</f>
        <v>0.601047120418845</v>
      </c>
      <c r="F7" s="127">
        <f>D7</f>
        <v>98.066500000000005</v>
      </c>
      <c r="G7" s="56">
        <v>0.61</v>
      </c>
      <c r="H7" s="58">
        <f>AW48</f>
        <v>2.0187602546790302</v>
      </c>
      <c r="I7" s="59" t="s">
        <v>493</v>
      </c>
      <c r="J7" s="56">
        <v>1</v>
      </c>
      <c r="K7" s="57">
        <f>G7</f>
        <v>0.61</v>
      </c>
      <c r="L7" s="60" t="str">
        <f>_xlfn.CONCAT("p_eff = ",ROUND(F7,1)," , e0_prom = ",ROUND(K7,3))</f>
        <v>p_eff = 98.1 , e0_prom = 0.61</v>
      </c>
      <c r="N7" s="46"/>
      <c r="V7" s="1"/>
      <c r="AL7">
        <v>4</v>
      </c>
      <c r="AM7">
        <v>2.4969940892013698</v>
      </c>
      <c r="AN7">
        <f t="shared" si="0"/>
        <v>244.87147084866615</v>
      </c>
      <c r="AO7">
        <v>0.79657701711491402</v>
      </c>
    </row>
    <row r="8" spans="1:41" x14ac:dyDescent="0.25">
      <c r="B8" s="27">
        <v>2</v>
      </c>
      <c r="C8" s="10" t="s">
        <v>120</v>
      </c>
      <c r="D8" s="41">
        <f t="shared" ref="D8:D26" si="2">98.0665</f>
        <v>98.066500000000005</v>
      </c>
      <c r="E8" s="11">
        <f t="shared" si="1"/>
        <v>0.52774869109947498</v>
      </c>
      <c r="F8" s="41">
        <f t="shared" ref="F8:F26" si="3">D8</f>
        <v>98.066500000000005</v>
      </c>
      <c r="G8" s="10">
        <v>0.61</v>
      </c>
      <c r="H8" s="52">
        <f t="shared" ref="H8:H26" si="4">AW49</f>
        <v>7.0774846256524198</v>
      </c>
      <c r="I8" s="40" t="s">
        <v>493</v>
      </c>
      <c r="J8" s="10">
        <v>1</v>
      </c>
      <c r="K8" s="11">
        <f t="shared" ref="K8:K26" si="5">G8</f>
        <v>0.61</v>
      </c>
      <c r="L8" s="28" t="str">
        <f t="shared" ref="L8:L26" si="6">_xlfn.CONCAT("p_eff = ",ROUND(F8,1)," , e0_prom = ",ROUND(K8,3))</f>
        <v>p_eff = 98.1 , e0_prom = 0.61</v>
      </c>
      <c r="V8" s="1"/>
      <c r="AL8">
        <v>5</v>
      </c>
      <c r="AM8">
        <v>2.8819652295301199</v>
      </c>
      <c r="AN8">
        <f t="shared" si="0"/>
        <v>282.62424318171554</v>
      </c>
      <c r="AO8">
        <v>0.78606356968215096</v>
      </c>
    </row>
    <row r="9" spans="1:41" x14ac:dyDescent="0.25">
      <c r="B9" s="27">
        <v>3</v>
      </c>
      <c r="C9" s="10" t="s">
        <v>120</v>
      </c>
      <c r="D9" s="41">
        <f t="shared" si="2"/>
        <v>98.066500000000005</v>
      </c>
      <c r="E9" s="11">
        <f t="shared" si="1"/>
        <v>0.49476439790575899</v>
      </c>
      <c r="F9" s="41">
        <f t="shared" si="3"/>
        <v>98.066500000000005</v>
      </c>
      <c r="G9" s="10">
        <v>0.61</v>
      </c>
      <c r="H9" s="52">
        <f t="shared" si="4"/>
        <v>8.0907785567830501</v>
      </c>
      <c r="I9" s="40" t="s">
        <v>493</v>
      </c>
      <c r="J9" s="10">
        <v>1</v>
      </c>
      <c r="K9" s="11">
        <f t="shared" si="5"/>
        <v>0.61</v>
      </c>
      <c r="L9" s="28" t="str">
        <f t="shared" si="6"/>
        <v>p_eff = 98.1 , e0_prom = 0.61</v>
      </c>
      <c r="V9" s="1"/>
      <c r="AL9">
        <v>6</v>
      </c>
      <c r="AM9">
        <v>3.1614364488239599</v>
      </c>
      <c r="AN9">
        <f t="shared" si="0"/>
        <v>310.03100750859488</v>
      </c>
      <c r="AO9">
        <v>0.78459657701711405</v>
      </c>
    </row>
    <row r="10" spans="1:41" x14ac:dyDescent="0.25">
      <c r="B10" s="27">
        <v>4</v>
      </c>
      <c r="C10" s="10" t="s">
        <v>120</v>
      </c>
      <c r="D10" s="41">
        <f t="shared" si="2"/>
        <v>98.066500000000005</v>
      </c>
      <c r="E10" s="11">
        <f t="shared" si="1"/>
        <v>0.48010471204188448</v>
      </c>
      <c r="F10" s="41">
        <f t="shared" si="3"/>
        <v>98.066500000000005</v>
      </c>
      <c r="G10" s="10">
        <v>0.61</v>
      </c>
      <c r="H10" s="52">
        <f t="shared" si="4"/>
        <v>6.9600925105905498</v>
      </c>
      <c r="I10" s="40" t="s">
        <v>493</v>
      </c>
      <c r="J10" s="10">
        <v>1</v>
      </c>
      <c r="K10" s="11">
        <f t="shared" si="5"/>
        <v>0.61</v>
      </c>
      <c r="L10" s="28" t="str">
        <f t="shared" si="6"/>
        <v>p_eff = 98.1 , e0_prom = 0.61</v>
      </c>
      <c r="V10" s="1"/>
      <c r="AL10">
        <v>7</v>
      </c>
      <c r="AM10">
        <v>3.4685077896770098</v>
      </c>
      <c r="AN10">
        <f t="shared" si="0"/>
        <v>340.14441915636047</v>
      </c>
      <c r="AO10">
        <v>0.779706601466992</v>
      </c>
    </row>
    <row r="11" spans="1:41" x14ac:dyDescent="0.25">
      <c r="B11" s="27">
        <v>5</v>
      </c>
      <c r="C11" s="10" t="s">
        <v>120</v>
      </c>
      <c r="D11" s="41">
        <f t="shared" si="2"/>
        <v>98.066500000000005</v>
      </c>
      <c r="E11" s="11">
        <f t="shared" si="1"/>
        <v>0.40314136125654398</v>
      </c>
      <c r="F11" s="41">
        <f t="shared" si="3"/>
        <v>98.066500000000005</v>
      </c>
      <c r="G11" s="10">
        <v>0.61</v>
      </c>
      <c r="H11" s="52">
        <f t="shared" si="4"/>
        <v>38.329672537815803</v>
      </c>
      <c r="I11" s="40" t="s">
        <v>493</v>
      </c>
      <c r="J11" s="10">
        <v>1</v>
      </c>
      <c r="K11" s="11">
        <f t="shared" si="5"/>
        <v>0.61</v>
      </c>
      <c r="L11" s="28" t="str">
        <f t="shared" si="6"/>
        <v>p_eff = 98.1 , e0_prom = 0.61</v>
      </c>
      <c r="N11" s="45"/>
      <c r="V11" s="1"/>
      <c r="AL11">
        <v>8</v>
      </c>
      <c r="AM11">
        <v>4.0390147179357099</v>
      </c>
      <c r="AN11">
        <f t="shared" si="0"/>
        <v>396.09203683644233</v>
      </c>
      <c r="AO11">
        <v>0.75770171149144205</v>
      </c>
    </row>
    <row r="12" spans="1:41" x14ac:dyDescent="0.25">
      <c r="B12" s="27">
        <v>6</v>
      </c>
      <c r="C12" s="10" t="s">
        <v>120</v>
      </c>
      <c r="D12" s="41">
        <f t="shared" si="2"/>
        <v>98.066500000000005</v>
      </c>
      <c r="E12" s="11">
        <f t="shared" si="1"/>
        <v>0.25837696335078503</v>
      </c>
      <c r="F12" s="41">
        <f t="shared" si="3"/>
        <v>98.066500000000005</v>
      </c>
      <c r="G12" s="10">
        <v>0.61</v>
      </c>
      <c r="H12" s="52">
        <f t="shared" si="4"/>
        <v>1707.8334700176999</v>
      </c>
      <c r="I12" s="40" t="s">
        <v>493</v>
      </c>
      <c r="J12" s="10">
        <v>1</v>
      </c>
      <c r="K12" s="11">
        <f t="shared" si="5"/>
        <v>0.61</v>
      </c>
      <c r="L12" s="28" t="str">
        <f t="shared" si="6"/>
        <v>p_eff = 98.1 , e0_prom = 0.61</v>
      </c>
      <c r="V12" s="1"/>
      <c r="AL12">
        <v>9</v>
      </c>
      <c r="AM12">
        <v>4.6204589829469702</v>
      </c>
      <c r="AN12">
        <f t="shared" si="0"/>
        <v>453.11224085116908</v>
      </c>
      <c r="AO12">
        <v>0.758679706601467</v>
      </c>
    </row>
    <row r="13" spans="1:41" x14ac:dyDescent="0.25">
      <c r="B13" s="27">
        <v>7</v>
      </c>
      <c r="C13" s="10" t="s">
        <v>120</v>
      </c>
      <c r="D13" s="41">
        <f t="shared" si="2"/>
        <v>98.066500000000005</v>
      </c>
      <c r="E13" s="11">
        <f t="shared" si="1"/>
        <v>0.52591623036649005</v>
      </c>
      <c r="F13" s="41">
        <f t="shared" si="3"/>
        <v>98.066500000000005</v>
      </c>
      <c r="G13" s="10">
        <v>0.71</v>
      </c>
      <c r="H13" s="52">
        <f t="shared" si="4"/>
        <v>1.9523465113146601</v>
      </c>
      <c r="I13" s="40" t="s">
        <v>493</v>
      </c>
      <c r="J13" s="10">
        <v>2</v>
      </c>
      <c r="K13" s="11">
        <f t="shared" si="5"/>
        <v>0.71</v>
      </c>
      <c r="L13" s="28" t="str">
        <f t="shared" si="6"/>
        <v>p_eff = 98.1 , e0_prom = 0.71</v>
      </c>
      <c r="V13" s="1"/>
      <c r="AL13">
        <v>10</v>
      </c>
      <c r="AM13">
        <v>5.2021660493686497</v>
      </c>
      <c r="AN13">
        <f t="shared" si="0"/>
        <v>510.15821688041069</v>
      </c>
      <c r="AO13">
        <v>0.73814180929095297</v>
      </c>
    </row>
    <row r="14" spans="1:41" x14ac:dyDescent="0.25">
      <c r="B14" s="27">
        <v>8</v>
      </c>
      <c r="C14" s="10" t="s">
        <v>120</v>
      </c>
      <c r="D14" s="41">
        <f t="shared" si="2"/>
        <v>98.066500000000005</v>
      </c>
      <c r="E14" s="11">
        <f t="shared" si="1"/>
        <v>0.50209424083769505</v>
      </c>
      <c r="F14" s="41">
        <f t="shared" si="3"/>
        <v>98.066500000000005</v>
      </c>
      <c r="G14" s="10">
        <v>0.71</v>
      </c>
      <c r="H14" s="52">
        <f t="shared" si="4"/>
        <v>1.98527568372841</v>
      </c>
      <c r="I14" s="40" t="s">
        <v>493</v>
      </c>
      <c r="J14" s="10">
        <v>2</v>
      </c>
      <c r="K14" s="11">
        <f t="shared" si="5"/>
        <v>0.71</v>
      </c>
      <c r="L14" s="28" t="str">
        <f t="shared" si="6"/>
        <v>p_eff = 98.1 , e0_prom = 0.71</v>
      </c>
      <c r="M14" s="6"/>
      <c r="V14" s="1"/>
      <c r="AL14">
        <v>11</v>
      </c>
      <c r="AM14">
        <v>6.0058705409357902</v>
      </c>
      <c r="AN14">
        <f t="shared" si="0"/>
        <v>588.97470340267967</v>
      </c>
      <c r="AO14">
        <v>0.72102689486552496</v>
      </c>
    </row>
    <row r="15" spans="1:41" x14ac:dyDescent="0.25">
      <c r="B15" s="27">
        <v>9</v>
      </c>
      <c r="C15" s="10" t="s">
        <v>120</v>
      </c>
      <c r="D15" s="41">
        <f t="shared" si="2"/>
        <v>98.066500000000005</v>
      </c>
      <c r="E15" s="11">
        <f t="shared" si="1"/>
        <v>0.47643979057591596</v>
      </c>
      <c r="F15" s="41">
        <f t="shared" si="3"/>
        <v>98.066500000000005</v>
      </c>
      <c r="G15" s="10">
        <v>0.71</v>
      </c>
      <c r="H15" s="52">
        <f t="shared" si="4"/>
        <v>2.0187602546790302</v>
      </c>
      <c r="I15" s="40" t="s">
        <v>493</v>
      </c>
      <c r="J15" s="10">
        <v>2</v>
      </c>
      <c r="K15" s="11">
        <f t="shared" si="5"/>
        <v>0.71</v>
      </c>
      <c r="L15" s="28" t="str">
        <f t="shared" si="6"/>
        <v>p_eff = 98.1 , e0_prom = 0.71</v>
      </c>
      <c r="M15" s="6"/>
    </row>
    <row r="16" spans="1:41" x14ac:dyDescent="0.25">
      <c r="B16" s="27">
        <v>10</v>
      </c>
      <c r="C16" s="10" t="s">
        <v>120</v>
      </c>
      <c r="D16" s="41">
        <f t="shared" si="2"/>
        <v>98.066500000000005</v>
      </c>
      <c r="E16" s="11">
        <f t="shared" si="1"/>
        <v>0.35366492146596851</v>
      </c>
      <c r="F16" s="41">
        <f t="shared" si="3"/>
        <v>98.066500000000005</v>
      </c>
      <c r="G16" s="10">
        <v>0.71</v>
      </c>
      <c r="H16" s="52">
        <f t="shared" si="4"/>
        <v>11.304953104492199</v>
      </c>
      <c r="I16" s="40" t="s">
        <v>493</v>
      </c>
      <c r="J16" s="10">
        <v>2</v>
      </c>
      <c r="K16" s="11">
        <f t="shared" si="5"/>
        <v>0.71</v>
      </c>
      <c r="L16" s="28" t="str">
        <f t="shared" si="6"/>
        <v>p_eff = 98.1 , e0_prom = 0.71</v>
      </c>
      <c r="M16" s="6"/>
    </row>
    <row r="17" spans="1:13" x14ac:dyDescent="0.25">
      <c r="B17" s="27">
        <v>11</v>
      </c>
      <c r="C17" s="10" t="s">
        <v>120</v>
      </c>
      <c r="D17" s="41">
        <f t="shared" si="2"/>
        <v>98.066500000000005</v>
      </c>
      <c r="E17" s="11">
        <f t="shared" si="1"/>
        <v>0.32068062827225102</v>
      </c>
      <c r="F17" s="41">
        <f t="shared" si="3"/>
        <v>98.066500000000005</v>
      </c>
      <c r="G17" s="10">
        <v>0.71</v>
      </c>
      <c r="H17" s="52">
        <f t="shared" si="4"/>
        <v>61.224456635341603</v>
      </c>
      <c r="I17" s="40" t="s">
        <v>493</v>
      </c>
      <c r="J17" s="10">
        <v>2</v>
      </c>
      <c r="K17" s="11">
        <f t="shared" si="5"/>
        <v>0.71</v>
      </c>
      <c r="L17" s="28" t="str">
        <f t="shared" si="6"/>
        <v>p_eff = 98.1 , e0_prom = 0.71</v>
      </c>
      <c r="M17" s="6"/>
    </row>
    <row r="18" spans="1:13" x14ac:dyDescent="0.25">
      <c r="B18" s="27">
        <v>12</v>
      </c>
      <c r="C18" s="10" t="s">
        <v>120</v>
      </c>
      <c r="D18" s="41">
        <f t="shared" si="2"/>
        <v>98.066500000000005</v>
      </c>
      <c r="E18" s="11">
        <f t="shared" si="1"/>
        <v>0.24921465968586351</v>
      </c>
      <c r="F18" s="41">
        <f t="shared" si="3"/>
        <v>98.066500000000005</v>
      </c>
      <c r="G18" s="10">
        <v>0.71</v>
      </c>
      <c r="H18" s="52">
        <f t="shared" si="4"/>
        <v>904.51644025540202</v>
      </c>
      <c r="I18" s="40" t="s">
        <v>493</v>
      </c>
      <c r="J18" s="10">
        <v>2</v>
      </c>
      <c r="K18" s="11">
        <f t="shared" si="5"/>
        <v>0.71</v>
      </c>
      <c r="L18" s="28" t="str">
        <f t="shared" si="6"/>
        <v>p_eff = 98.1 , e0_prom = 0.71</v>
      </c>
      <c r="M18" s="6"/>
    </row>
    <row r="19" spans="1:13" x14ac:dyDescent="0.25">
      <c r="B19" s="27">
        <v>13</v>
      </c>
      <c r="C19" s="10" t="s">
        <v>120</v>
      </c>
      <c r="D19" s="41">
        <f t="shared" si="2"/>
        <v>98.066500000000005</v>
      </c>
      <c r="E19" s="11">
        <f t="shared" si="1"/>
        <v>0.40130890052356005</v>
      </c>
      <c r="F19" s="41">
        <f t="shared" si="3"/>
        <v>98.066500000000005</v>
      </c>
      <c r="G19" s="10">
        <v>0.78</v>
      </c>
      <c r="H19" s="52">
        <f t="shared" si="4"/>
        <v>2.0187602546790302</v>
      </c>
      <c r="I19" s="40" t="s">
        <v>493</v>
      </c>
      <c r="J19" s="10">
        <v>3</v>
      </c>
      <c r="K19" s="11">
        <f t="shared" si="5"/>
        <v>0.78</v>
      </c>
      <c r="L19" s="28" t="str">
        <f t="shared" si="6"/>
        <v>p_eff = 98.1 , e0_prom = 0.78</v>
      </c>
      <c r="M19" s="6"/>
    </row>
    <row r="20" spans="1:13" x14ac:dyDescent="0.25">
      <c r="B20" s="27">
        <v>14</v>
      </c>
      <c r="C20" s="10" t="s">
        <v>120</v>
      </c>
      <c r="D20" s="41">
        <f t="shared" si="2"/>
        <v>98.066500000000005</v>
      </c>
      <c r="E20" s="11">
        <f t="shared" si="1"/>
        <v>0.3005235602094235</v>
      </c>
      <c r="F20" s="41">
        <f t="shared" si="3"/>
        <v>98.066500000000005</v>
      </c>
      <c r="G20" s="10">
        <v>0.78</v>
      </c>
      <c r="H20" s="52">
        <f t="shared" si="4"/>
        <v>15.2763419246133</v>
      </c>
      <c r="I20" s="40" t="s">
        <v>493</v>
      </c>
      <c r="J20" s="10">
        <v>3</v>
      </c>
      <c r="K20" s="11">
        <f t="shared" si="5"/>
        <v>0.78</v>
      </c>
      <c r="L20" s="28" t="str">
        <f t="shared" si="6"/>
        <v>p_eff = 98.1 , e0_prom = 0.78</v>
      </c>
      <c r="M20" s="6"/>
    </row>
    <row r="21" spans="1:13" x14ac:dyDescent="0.25">
      <c r="B21" s="27">
        <v>15</v>
      </c>
      <c r="C21" s="10" t="s">
        <v>120</v>
      </c>
      <c r="D21" s="41">
        <f t="shared" si="2"/>
        <v>98.066500000000005</v>
      </c>
      <c r="E21" s="11">
        <f t="shared" si="1"/>
        <v>0.20523560209424047</v>
      </c>
      <c r="F21" s="41">
        <f t="shared" si="3"/>
        <v>98.066500000000005</v>
      </c>
      <c r="G21" s="10">
        <v>0.78</v>
      </c>
      <c r="H21" s="52">
        <f t="shared" si="4"/>
        <v>385.43967500398901</v>
      </c>
      <c r="I21" s="40" t="s">
        <v>493</v>
      </c>
      <c r="J21" s="10">
        <v>3</v>
      </c>
      <c r="K21" s="11">
        <f t="shared" si="5"/>
        <v>0.78</v>
      </c>
      <c r="L21" s="28" t="str">
        <f t="shared" si="6"/>
        <v>p_eff = 98.1 , e0_prom = 0.78</v>
      </c>
      <c r="M21" s="6"/>
    </row>
    <row r="22" spans="1:13" x14ac:dyDescent="0.25">
      <c r="B22" s="27">
        <v>16</v>
      </c>
      <c r="C22" s="10" t="s">
        <v>120</v>
      </c>
      <c r="D22" s="41">
        <f t="shared" si="2"/>
        <v>98.066500000000005</v>
      </c>
      <c r="E22" s="11">
        <f t="shared" si="1"/>
        <v>0.28403141361256501</v>
      </c>
      <c r="F22" s="41">
        <f t="shared" si="3"/>
        <v>98.066500000000005</v>
      </c>
      <c r="G22" s="10">
        <v>0.87</v>
      </c>
      <c r="H22" s="52">
        <f t="shared" si="4"/>
        <v>1.0168664590137599</v>
      </c>
      <c r="I22" s="40" t="s">
        <v>493</v>
      </c>
      <c r="J22" s="10">
        <v>4</v>
      </c>
      <c r="K22" s="11">
        <f t="shared" si="5"/>
        <v>0.87</v>
      </c>
      <c r="L22" s="28" t="str">
        <f t="shared" si="6"/>
        <v>p_eff = 98.1 , e0_prom = 0.87</v>
      </c>
      <c r="M22" s="6"/>
    </row>
    <row r="23" spans="1:13" x14ac:dyDescent="0.25">
      <c r="B23" s="27">
        <v>17</v>
      </c>
      <c r="C23" s="10" t="s">
        <v>120</v>
      </c>
      <c r="D23" s="41">
        <f t="shared" si="2"/>
        <v>98.066500000000005</v>
      </c>
      <c r="E23" s="11">
        <f t="shared" si="1"/>
        <v>0.19424083769633499</v>
      </c>
      <c r="F23" s="41">
        <f t="shared" si="3"/>
        <v>98.066500000000005</v>
      </c>
      <c r="G23" s="10">
        <v>0.87</v>
      </c>
      <c r="H23" s="52">
        <f t="shared" si="4"/>
        <v>8.7965004117663295</v>
      </c>
      <c r="I23" s="40" t="s">
        <v>493</v>
      </c>
      <c r="J23" s="10">
        <v>4</v>
      </c>
      <c r="K23" s="11">
        <f t="shared" si="5"/>
        <v>0.87</v>
      </c>
      <c r="L23" s="28" t="str">
        <f t="shared" si="6"/>
        <v>p_eff = 98.1 , e0_prom = 0.87</v>
      </c>
      <c r="M23" s="6"/>
    </row>
    <row r="24" spans="1:13" x14ac:dyDescent="0.25">
      <c r="B24" s="27">
        <v>18</v>
      </c>
      <c r="C24" s="10" t="s">
        <v>120</v>
      </c>
      <c r="D24" s="41">
        <f t="shared" si="2"/>
        <v>98.066500000000005</v>
      </c>
      <c r="E24" s="11">
        <f t="shared" si="1"/>
        <v>0.19973821989528753</v>
      </c>
      <c r="F24" s="41">
        <f t="shared" si="3"/>
        <v>98.066500000000005</v>
      </c>
      <c r="G24" s="10">
        <v>0.87</v>
      </c>
      <c r="H24" s="52">
        <f t="shared" si="4"/>
        <v>24.401088550584198</v>
      </c>
      <c r="I24" s="40" t="s">
        <v>493</v>
      </c>
      <c r="J24" s="10">
        <v>4</v>
      </c>
      <c r="K24" s="11">
        <f t="shared" si="5"/>
        <v>0.87</v>
      </c>
      <c r="L24" s="28" t="str">
        <f t="shared" si="6"/>
        <v>p_eff = 98.1 , e0_prom = 0.87</v>
      </c>
      <c r="M24" s="6"/>
    </row>
    <row r="25" spans="1:13" x14ac:dyDescent="0.25">
      <c r="B25" s="27">
        <v>19</v>
      </c>
      <c r="C25" s="10" t="s">
        <v>120</v>
      </c>
      <c r="D25" s="41">
        <f t="shared" si="2"/>
        <v>98.066500000000005</v>
      </c>
      <c r="E25" s="11">
        <f t="shared" si="1"/>
        <v>0.17408376963350752</v>
      </c>
      <c r="F25" s="41">
        <f t="shared" si="3"/>
        <v>98.066500000000005</v>
      </c>
      <c r="G25" s="10">
        <v>0.87</v>
      </c>
      <c r="H25" s="52">
        <f t="shared" si="4"/>
        <v>30.3277501592558</v>
      </c>
      <c r="I25" s="40" t="s">
        <v>493</v>
      </c>
      <c r="J25" s="10">
        <v>4</v>
      </c>
      <c r="K25" s="11">
        <f t="shared" si="5"/>
        <v>0.87</v>
      </c>
      <c r="L25" s="28" t="str">
        <f t="shared" si="6"/>
        <v>p_eff = 98.1 , e0_prom = 0.87</v>
      </c>
      <c r="M25" s="6"/>
    </row>
    <row r="26" spans="1:13" ht="15.75" thickBot="1" x14ac:dyDescent="0.3">
      <c r="B26" s="29">
        <v>20</v>
      </c>
      <c r="C26" s="30" t="s">
        <v>120</v>
      </c>
      <c r="D26" s="43">
        <f t="shared" si="2"/>
        <v>98.066500000000005</v>
      </c>
      <c r="E26" s="53">
        <f t="shared" si="1"/>
        <v>0.13376963350785301</v>
      </c>
      <c r="F26" s="43">
        <f t="shared" si="3"/>
        <v>98.066500000000005</v>
      </c>
      <c r="G26" s="30">
        <v>0.87</v>
      </c>
      <c r="H26" s="54">
        <f t="shared" si="4"/>
        <v>181.58497189674</v>
      </c>
      <c r="I26" s="42" t="s">
        <v>493</v>
      </c>
      <c r="J26" s="30">
        <v>4</v>
      </c>
      <c r="K26" s="53">
        <f t="shared" si="5"/>
        <v>0.87</v>
      </c>
      <c r="L26" s="31" t="str">
        <f t="shared" si="6"/>
        <v>p_eff = 98.1 , e0_prom = 0.87</v>
      </c>
      <c r="M26" s="6"/>
    </row>
    <row r="27" spans="1:13" ht="15.75" thickBot="1" x14ac:dyDescent="0.3"/>
    <row r="28" spans="1:13" ht="15.75" thickBot="1" x14ac:dyDescent="0.3">
      <c r="A28" s="20" t="s">
        <v>229</v>
      </c>
      <c r="B28" s="21" t="s">
        <v>185</v>
      </c>
      <c r="C28" s="22" t="s">
        <v>25</v>
      </c>
    </row>
    <row r="29" spans="1:13" x14ac:dyDescent="0.25">
      <c r="B29" s="18">
        <f t="shared" ref="B29:B39" si="7">AN4</f>
        <v>0.97413453690892615</v>
      </c>
      <c r="C29" s="109">
        <f t="shared" ref="C29:C39" si="8">AO4</f>
        <v>0.85892420537897296</v>
      </c>
    </row>
    <row r="30" spans="1:13" x14ac:dyDescent="0.25">
      <c r="B30" s="18">
        <f t="shared" si="7"/>
        <v>20.445820355584537</v>
      </c>
      <c r="C30" s="109">
        <f t="shared" si="8"/>
        <v>0.85550122249388705</v>
      </c>
    </row>
    <row r="31" spans="1:13" x14ac:dyDescent="0.25">
      <c r="B31" s="18">
        <f t="shared" si="7"/>
        <v>68.954613558455264</v>
      </c>
      <c r="C31" s="109">
        <f t="shared" si="8"/>
        <v>0.84009779951100194</v>
      </c>
    </row>
    <row r="32" spans="1:13" x14ac:dyDescent="0.25">
      <c r="B32" s="18">
        <f t="shared" si="7"/>
        <v>244.87147084866615</v>
      </c>
      <c r="C32" s="109">
        <f t="shared" si="8"/>
        <v>0.79657701711491402</v>
      </c>
      <c r="H32" s="35"/>
      <c r="I32" s="8"/>
      <c r="J32" s="37"/>
      <c r="K32" s="39"/>
      <c r="M32" s="6"/>
    </row>
    <row r="33" spans="2:51" x14ac:dyDescent="0.25">
      <c r="B33" s="18">
        <f t="shared" si="7"/>
        <v>282.62424318171554</v>
      </c>
      <c r="C33" s="109">
        <f t="shared" si="8"/>
        <v>0.78606356968215096</v>
      </c>
      <c r="H33" s="35"/>
      <c r="I33" s="8"/>
      <c r="J33" s="37"/>
      <c r="K33" s="39"/>
    </row>
    <row r="34" spans="2:51" x14ac:dyDescent="0.25">
      <c r="B34" s="18">
        <f t="shared" si="7"/>
        <v>310.03100750859488</v>
      </c>
      <c r="C34" s="109">
        <f t="shared" si="8"/>
        <v>0.78459657701711405</v>
      </c>
      <c r="I34" s="6"/>
      <c r="J34" s="6"/>
    </row>
    <row r="35" spans="2:51" x14ac:dyDescent="0.25">
      <c r="B35" s="18">
        <f t="shared" si="7"/>
        <v>340.14441915636047</v>
      </c>
      <c r="C35" s="109">
        <f t="shared" si="8"/>
        <v>0.779706601466992</v>
      </c>
    </row>
    <row r="36" spans="2:51" x14ac:dyDescent="0.25">
      <c r="B36" s="18">
        <f t="shared" si="7"/>
        <v>396.09203683644233</v>
      </c>
      <c r="C36" s="109">
        <f t="shared" si="8"/>
        <v>0.75770171149144205</v>
      </c>
    </row>
    <row r="37" spans="2:51" x14ac:dyDescent="0.25">
      <c r="B37" s="18">
        <f t="shared" si="7"/>
        <v>453.11224085116908</v>
      </c>
      <c r="C37" s="109">
        <f t="shared" si="8"/>
        <v>0.758679706601467</v>
      </c>
    </row>
    <row r="38" spans="2:51" x14ac:dyDescent="0.25">
      <c r="B38" s="18">
        <f t="shared" si="7"/>
        <v>510.15821688041069</v>
      </c>
      <c r="C38" s="109">
        <f t="shared" si="8"/>
        <v>0.73814180929095297</v>
      </c>
    </row>
    <row r="39" spans="2:51" ht="15.75" thickBot="1" x14ac:dyDescent="0.3">
      <c r="B39" s="92">
        <f t="shared" si="7"/>
        <v>588.97470340267967</v>
      </c>
      <c r="C39" s="110">
        <f t="shared" si="8"/>
        <v>0.72102689486552496</v>
      </c>
      <c r="M39" s="6"/>
      <c r="N39" s="6"/>
      <c r="O39" s="6"/>
      <c r="P39" s="7"/>
      <c r="T39" s="7"/>
      <c r="U39" s="7"/>
      <c r="V39" s="6"/>
      <c r="W39" s="5"/>
      <c r="X39" s="5"/>
      <c r="Y39" s="5"/>
      <c r="Z39" s="5"/>
    </row>
    <row r="40" spans="2:51" x14ac:dyDescent="0.25">
      <c r="M40" s="37"/>
      <c r="N40" s="39"/>
      <c r="O40" s="39"/>
      <c r="P40" s="49"/>
      <c r="T40" s="37"/>
      <c r="U40" s="37"/>
      <c r="V40" s="4"/>
      <c r="W40" s="4"/>
      <c r="X40" s="37"/>
      <c r="Y40" s="4"/>
    </row>
    <row r="41" spans="2:51" x14ac:dyDescent="0.25">
      <c r="M41" s="37"/>
      <c r="N41" s="39"/>
      <c r="O41" s="39"/>
      <c r="P41" s="49"/>
      <c r="T41" s="37"/>
      <c r="U41" s="37"/>
      <c r="V41" s="4"/>
      <c r="W41" s="4"/>
      <c r="X41" s="37"/>
      <c r="Y41" s="4"/>
    </row>
    <row r="42" spans="2:51" x14ac:dyDescent="0.25">
      <c r="M42" s="37"/>
      <c r="N42" s="39"/>
      <c r="O42" s="39"/>
      <c r="P42" s="49"/>
      <c r="Q42" s="39"/>
      <c r="R42" s="37"/>
      <c r="S42" s="37"/>
      <c r="T42" s="37"/>
      <c r="U42" s="37"/>
      <c r="V42" s="4"/>
      <c r="W42" s="4"/>
      <c r="X42" s="37"/>
      <c r="Y42" s="4"/>
    </row>
    <row r="43" spans="2:51" x14ac:dyDescent="0.25">
      <c r="M43" s="37"/>
      <c r="N43" s="39"/>
      <c r="O43" s="39"/>
      <c r="P43" s="49"/>
      <c r="Q43" s="39"/>
      <c r="R43" s="37"/>
      <c r="S43" s="37"/>
      <c r="T43" s="37"/>
      <c r="U43" s="37"/>
      <c r="V43" s="4"/>
      <c r="W43" s="4"/>
      <c r="X43" s="37"/>
      <c r="Y43" s="4"/>
    </row>
    <row r="44" spans="2:51" x14ac:dyDescent="0.25">
      <c r="M44" s="37"/>
      <c r="N44" s="39"/>
      <c r="O44" s="39"/>
      <c r="P44" s="49"/>
      <c r="Q44" s="39"/>
      <c r="R44" s="37"/>
      <c r="S44" s="37"/>
      <c r="T44" s="37"/>
      <c r="U44" s="37"/>
      <c r="V44" s="4"/>
      <c r="W44" s="4"/>
      <c r="X44" s="37"/>
      <c r="Y44" s="4"/>
    </row>
    <row r="45" spans="2:51" x14ac:dyDescent="0.25">
      <c r="M45" s="37"/>
      <c r="N45" s="39"/>
      <c r="O45" s="39"/>
      <c r="P45" s="49"/>
      <c r="Q45" s="39"/>
      <c r="R45" s="37"/>
      <c r="S45" s="37"/>
      <c r="T45" s="37"/>
      <c r="U45" s="37"/>
      <c r="V45" s="4"/>
      <c r="W45" s="4"/>
      <c r="X45" s="37"/>
      <c r="Y45" s="4"/>
    </row>
    <row r="46" spans="2:51" x14ac:dyDescent="0.25">
      <c r="M46" s="37"/>
      <c r="N46" s="39"/>
      <c r="O46" s="39"/>
      <c r="P46" s="49"/>
      <c r="Q46" s="39"/>
      <c r="R46" s="37"/>
      <c r="S46" s="37"/>
      <c r="T46" s="37"/>
      <c r="U46" s="37"/>
      <c r="V46" s="4"/>
      <c r="W46" s="4"/>
      <c r="X46" s="37"/>
      <c r="Y46" s="4"/>
    </row>
    <row r="47" spans="2:51" x14ac:dyDescent="0.25">
      <c r="M47" s="37"/>
      <c r="N47" s="39"/>
      <c r="O47" s="39"/>
      <c r="P47" s="49"/>
      <c r="Q47" s="39"/>
      <c r="R47" s="37"/>
      <c r="S47" s="37"/>
      <c r="T47" s="37"/>
      <c r="U47" s="37"/>
      <c r="V47" s="4"/>
      <c r="W47" s="4"/>
      <c r="X47" s="37"/>
      <c r="Y47" s="4"/>
      <c r="AW47" t="s">
        <v>116</v>
      </c>
      <c r="AX47" t="s">
        <v>492</v>
      </c>
      <c r="AY47" t="s">
        <v>88</v>
      </c>
    </row>
    <row r="48" spans="2:51" x14ac:dyDescent="0.25">
      <c r="M48" s="6"/>
      <c r="N48" s="6"/>
      <c r="O48" s="5"/>
      <c r="P48" s="5"/>
      <c r="Q48" s="5"/>
      <c r="R48" s="5"/>
      <c r="T48" s="7"/>
      <c r="U48" s="7"/>
      <c r="AW48">
        <v>2.0187602546790302</v>
      </c>
      <c r="AX48">
        <v>1.20209424083769</v>
      </c>
      <c r="AY48">
        <f>G7</f>
        <v>0.61</v>
      </c>
    </row>
    <row r="49" spans="2:51" x14ac:dyDescent="0.25">
      <c r="M49" s="37"/>
      <c r="N49" s="37"/>
      <c r="O49" s="4"/>
      <c r="P49" s="4"/>
      <c r="Q49" s="37"/>
      <c r="R49" s="4"/>
      <c r="T49" s="37"/>
      <c r="U49" s="37"/>
      <c r="AW49">
        <v>7.0774846256524198</v>
      </c>
      <c r="AX49">
        <v>1.05549738219895</v>
      </c>
      <c r="AY49">
        <f t="shared" ref="AY49:AY67" si="9">G8</f>
        <v>0.61</v>
      </c>
    </row>
    <row r="50" spans="2:51" x14ac:dyDescent="0.25">
      <c r="M50" s="37"/>
      <c r="N50" s="37"/>
      <c r="O50" s="4"/>
      <c r="P50" s="4"/>
      <c r="Q50" s="37"/>
      <c r="R50" s="4"/>
      <c r="T50" s="37"/>
      <c r="U50" s="37"/>
      <c r="AW50">
        <v>8.0907785567830501</v>
      </c>
      <c r="AX50">
        <v>0.98952879581151798</v>
      </c>
      <c r="AY50">
        <f t="shared" si="9"/>
        <v>0.61</v>
      </c>
    </row>
    <row r="51" spans="2:51" x14ac:dyDescent="0.25">
      <c r="M51" s="37"/>
      <c r="N51" s="37"/>
      <c r="O51" s="4"/>
      <c r="P51" s="4"/>
      <c r="Q51" s="37"/>
      <c r="R51" s="4"/>
      <c r="T51" s="37"/>
      <c r="U51" s="37"/>
      <c r="AW51">
        <v>6.9600925105905498</v>
      </c>
      <c r="AX51">
        <v>0.96020942408376897</v>
      </c>
      <c r="AY51">
        <f t="shared" si="9"/>
        <v>0.61</v>
      </c>
    </row>
    <row r="52" spans="2:51" x14ac:dyDescent="0.25">
      <c r="M52" s="37"/>
      <c r="N52" s="37"/>
      <c r="O52" s="4"/>
      <c r="P52" s="4"/>
      <c r="Q52" s="37"/>
      <c r="R52" s="4"/>
      <c r="T52" s="37"/>
      <c r="U52" s="37"/>
      <c r="AW52">
        <v>38.329672537815803</v>
      </c>
      <c r="AX52">
        <v>0.80628272251308797</v>
      </c>
      <c r="AY52">
        <f t="shared" si="9"/>
        <v>0.61</v>
      </c>
    </row>
    <row r="53" spans="2:51" x14ac:dyDescent="0.25">
      <c r="M53" s="37"/>
      <c r="N53" s="37"/>
      <c r="O53" s="4"/>
      <c r="P53" s="4"/>
      <c r="Q53" s="37"/>
      <c r="R53" s="4"/>
      <c r="T53" s="37"/>
      <c r="U53" s="37"/>
      <c r="AW53">
        <v>1707.8334700176999</v>
      </c>
      <c r="AX53">
        <v>0.51675392670157005</v>
      </c>
      <c r="AY53">
        <f t="shared" si="9"/>
        <v>0.61</v>
      </c>
    </row>
    <row r="54" spans="2:51" x14ac:dyDescent="0.25">
      <c r="B54" s="36"/>
      <c r="C54" s="37"/>
      <c r="D54" s="37"/>
      <c r="E54" s="37"/>
      <c r="F54" s="39"/>
      <c r="G54" s="37"/>
      <c r="H54" s="39"/>
      <c r="I54" s="37"/>
      <c r="J54" s="37"/>
      <c r="K54" s="39"/>
      <c r="L54" s="37"/>
      <c r="M54" s="37"/>
      <c r="O54" s="39"/>
      <c r="P54" s="37"/>
      <c r="Q54" s="39"/>
      <c r="R54" s="39"/>
      <c r="S54" s="37"/>
      <c r="T54" s="37"/>
      <c r="U54" s="37"/>
      <c r="AW54">
        <v>1.9523465113146601</v>
      </c>
      <c r="AX54">
        <v>1.0518324607329801</v>
      </c>
      <c r="AY54">
        <f t="shared" si="9"/>
        <v>0.71</v>
      </c>
    </row>
    <row r="55" spans="2:51" x14ac:dyDescent="0.25">
      <c r="B55" s="36"/>
      <c r="C55" s="37"/>
      <c r="D55" s="37"/>
      <c r="E55" s="37"/>
      <c r="F55" s="39"/>
      <c r="G55" s="37"/>
      <c r="H55" s="39"/>
      <c r="I55" s="37"/>
      <c r="J55" s="37"/>
      <c r="K55" s="39"/>
      <c r="L55" s="37"/>
      <c r="M55" s="37"/>
      <c r="O55" s="39"/>
      <c r="P55" s="37"/>
      <c r="Q55" s="39"/>
      <c r="R55" s="39"/>
      <c r="S55" s="37"/>
      <c r="T55" s="37"/>
      <c r="U55" s="37"/>
      <c r="AW55">
        <v>1.98527568372841</v>
      </c>
      <c r="AX55">
        <v>1.0041884816753901</v>
      </c>
      <c r="AY55">
        <f t="shared" si="9"/>
        <v>0.71</v>
      </c>
    </row>
    <row r="56" spans="2:51" x14ac:dyDescent="0.25">
      <c r="B56" s="36"/>
      <c r="C56" s="37"/>
      <c r="D56" s="37"/>
      <c r="E56" s="37"/>
      <c r="F56" s="39"/>
      <c r="G56" s="37"/>
      <c r="H56" s="39"/>
      <c r="I56" s="37"/>
      <c r="J56" s="37"/>
      <c r="K56" s="39"/>
      <c r="L56" s="37"/>
      <c r="M56" s="37"/>
      <c r="O56" s="39"/>
      <c r="P56" s="37"/>
      <c r="Q56" s="39"/>
      <c r="R56" s="39"/>
      <c r="S56" s="37"/>
      <c r="T56" s="37"/>
      <c r="U56" s="37"/>
      <c r="AW56">
        <v>2.0187602546790302</v>
      </c>
      <c r="AX56">
        <v>0.95287958115183202</v>
      </c>
      <c r="AY56">
        <f t="shared" si="9"/>
        <v>0.71</v>
      </c>
    </row>
    <row r="57" spans="2:51" x14ac:dyDescent="0.25">
      <c r="B57" s="36"/>
      <c r="C57" s="37"/>
      <c r="D57" s="37"/>
      <c r="E57" s="37"/>
      <c r="F57" s="39"/>
      <c r="G57" s="37"/>
      <c r="H57" s="39"/>
      <c r="I57" s="37"/>
      <c r="J57" s="37"/>
      <c r="K57" s="39"/>
      <c r="L57" s="37"/>
      <c r="M57" s="37"/>
      <c r="O57" s="39"/>
      <c r="P57" s="37"/>
      <c r="Q57" s="39"/>
      <c r="R57" s="39"/>
      <c r="S57" s="37"/>
      <c r="T57" s="37"/>
      <c r="U57" s="37"/>
      <c r="AW57">
        <v>11.304953104492199</v>
      </c>
      <c r="AX57">
        <v>0.70732984293193701</v>
      </c>
      <c r="AY57">
        <f t="shared" si="9"/>
        <v>0.71</v>
      </c>
    </row>
    <row r="58" spans="2:51" x14ac:dyDescent="0.25">
      <c r="B58" s="36"/>
      <c r="C58" s="37"/>
      <c r="D58" s="37"/>
      <c r="E58" s="37"/>
      <c r="F58" s="39"/>
      <c r="G58" s="37"/>
      <c r="H58" s="39"/>
      <c r="I58" s="37"/>
      <c r="J58" s="37"/>
      <c r="K58" s="39"/>
      <c r="L58" s="37"/>
      <c r="M58" s="37"/>
      <c r="O58" s="39"/>
      <c r="P58" s="37"/>
      <c r="Q58" s="39"/>
      <c r="R58" s="39"/>
      <c r="S58" s="37"/>
      <c r="T58" s="37"/>
      <c r="U58" s="37"/>
      <c r="AW58">
        <v>61.224456635341603</v>
      </c>
      <c r="AX58">
        <v>0.64136125654450205</v>
      </c>
      <c r="AY58">
        <f t="shared" si="9"/>
        <v>0.71</v>
      </c>
    </row>
    <row r="59" spans="2:51" x14ac:dyDescent="0.25">
      <c r="B59" s="36"/>
      <c r="C59" s="37"/>
      <c r="D59" s="37"/>
      <c r="E59" s="37"/>
      <c r="F59" s="39"/>
      <c r="G59" s="37"/>
      <c r="H59" s="39"/>
      <c r="I59" s="37"/>
      <c r="J59" s="37"/>
      <c r="K59" s="39"/>
      <c r="L59" s="37"/>
      <c r="M59" s="37"/>
      <c r="O59" s="39"/>
      <c r="P59" s="37"/>
      <c r="Q59" s="39"/>
      <c r="R59" s="39"/>
      <c r="S59" s="37"/>
      <c r="T59" s="37"/>
      <c r="U59" s="37"/>
      <c r="AW59">
        <v>904.51644025540202</v>
      </c>
      <c r="AX59">
        <v>0.49842931937172702</v>
      </c>
      <c r="AY59">
        <f t="shared" si="9"/>
        <v>0.71</v>
      </c>
    </row>
    <row r="60" spans="2:51" x14ac:dyDescent="0.25">
      <c r="B60" s="36"/>
      <c r="C60" s="37"/>
      <c r="D60" s="37"/>
      <c r="E60" s="37"/>
      <c r="F60" s="39"/>
      <c r="G60" s="37"/>
      <c r="H60" s="39"/>
      <c r="I60" s="37"/>
      <c r="J60" s="37"/>
      <c r="K60" s="39"/>
      <c r="L60" s="37"/>
      <c r="M60" s="37"/>
      <c r="O60" s="39"/>
      <c r="P60" s="37"/>
      <c r="Q60" s="39"/>
      <c r="R60" s="39"/>
      <c r="S60" s="37"/>
      <c r="T60" s="37"/>
      <c r="U60" s="37"/>
      <c r="AW60">
        <v>2.0187602546790302</v>
      </c>
      <c r="AX60">
        <v>0.80261780104711999</v>
      </c>
      <c r="AY60">
        <f t="shared" si="9"/>
        <v>0.78</v>
      </c>
    </row>
    <row r="61" spans="2:51" x14ac:dyDescent="0.25">
      <c r="B61" s="36"/>
      <c r="C61" s="37"/>
      <c r="D61" s="37"/>
      <c r="E61" s="37"/>
      <c r="F61" s="39"/>
      <c r="G61" s="37"/>
      <c r="H61" s="39"/>
      <c r="I61" s="37"/>
      <c r="J61" s="37"/>
      <c r="K61" s="39"/>
      <c r="L61" s="37"/>
      <c r="M61" s="37"/>
      <c r="O61" s="39"/>
      <c r="P61" s="37"/>
      <c r="Q61" s="39"/>
      <c r="R61" s="39"/>
      <c r="S61" s="37"/>
      <c r="T61" s="37"/>
      <c r="U61" s="37"/>
      <c r="AW61">
        <v>15.2763419246133</v>
      </c>
      <c r="AX61">
        <v>0.601047120418847</v>
      </c>
      <c r="AY61">
        <f t="shared" si="9"/>
        <v>0.78</v>
      </c>
    </row>
    <row r="62" spans="2:51" x14ac:dyDescent="0.25">
      <c r="B62" s="36"/>
      <c r="C62" s="37"/>
      <c r="D62" s="37"/>
      <c r="E62" s="37"/>
      <c r="F62" s="39"/>
      <c r="G62" s="37"/>
      <c r="H62" s="39"/>
      <c r="I62" s="37"/>
      <c r="J62" s="37"/>
      <c r="K62" s="39"/>
      <c r="L62" s="37"/>
      <c r="M62" s="37"/>
      <c r="O62" s="39"/>
      <c r="P62" s="37"/>
      <c r="Q62" s="39"/>
      <c r="R62" s="39"/>
      <c r="S62" s="37"/>
      <c r="T62" s="37"/>
      <c r="U62" s="37"/>
      <c r="AW62">
        <v>385.43967500398901</v>
      </c>
      <c r="AX62">
        <v>0.41047120418848099</v>
      </c>
      <c r="AY62">
        <f t="shared" si="9"/>
        <v>0.78</v>
      </c>
    </row>
    <row r="63" spans="2:51" x14ac:dyDescent="0.25">
      <c r="B63" s="36"/>
      <c r="C63" s="37"/>
      <c r="D63" s="37"/>
      <c r="E63" s="37"/>
      <c r="F63" s="39"/>
      <c r="G63" s="37"/>
      <c r="H63" s="39"/>
      <c r="I63" s="37"/>
      <c r="J63" s="37"/>
      <c r="K63" s="39"/>
      <c r="L63" s="37"/>
      <c r="M63" s="37"/>
      <c r="O63" s="39"/>
      <c r="P63" s="37"/>
      <c r="Q63" s="39"/>
      <c r="R63" s="39"/>
      <c r="S63" s="37"/>
      <c r="T63" s="37"/>
      <c r="U63" s="37"/>
      <c r="AW63">
        <v>1.0168664590137599</v>
      </c>
      <c r="AX63">
        <v>0.56806282722513002</v>
      </c>
      <c r="AY63">
        <f t="shared" si="9"/>
        <v>0.87</v>
      </c>
    </row>
    <row r="64" spans="2:51" x14ac:dyDescent="0.25">
      <c r="B64" s="36"/>
      <c r="C64" s="37"/>
      <c r="D64" s="37"/>
      <c r="E64" s="37"/>
      <c r="F64" s="39"/>
      <c r="G64" s="37"/>
      <c r="H64" s="39"/>
      <c r="I64" s="37"/>
      <c r="J64" s="37"/>
      <c r="K64" s="39"/>
      <c r="L64" s="37"/>
      <c r="M64" s="37"/>
      <c r="O64" s="39"/>
      <c r="P64" s="37"/>
      <c r="Q64" s="39"/>
      <c r="R64" s="39"/>
      <c r="S64" s="37"/>
      <c r="T64" s="37"/>
      <c r="U64" s="37"/>
      <c r="AW64">
        <v>8.7965004117663295</v>
      </c>
      <c r="AX64">
        <v>0.38848167539266998</v>
      </c>
      <c r="AY64">
        <f t="shared" si="9"/>
        <v>0.87</v>
      </c>
    </row>
    <row r="65" spans="1:51" x14ac:dyDescent="0.25">
      <c r="B65" s="36"/>
      <c r="C65" s="37"/>
      <c r="D65" s="37"/>
      <c r="E65" s="37"/>
      <c r="F65" s="39"/>
      <c r="G65" s="37"/>
      <c r="H65" s="39"/>
      <c r="I65" s="37"/>
      <c r="J65" s="37"/>
      <c r="K65" s="39"/>
      <c r="L65" s="37"/>
      <c r="M65" s="37"/>
      <c r="O65" s="39"/>
      <c r="P65" s="37"/>
      <c r="Q65" s="39"/>
      <c r="R65" s="39"/>
      <c r="S65" s="37"/>
      <c r="T65" s="37"/>
      <c r="U65" s="37"/>
      <c r="AW65">
        <v>24.401088550584198</v>
      </c>
      <c r="AX65">
        <v>0.39947643979057501</v>
      </c>
      <c r="AY65">
        <f t="shared" si="9"/>
        <v>0.87</v>
      </c>
    </row>
    <row r="66" spans="1:51" x14ac:dyDescent="0.25">
      <c r="A66" s="36"/>
      <c r="B66" s="36"/>
      <c r="C66" s="37"/>
      <c r="D66" s="37"/>
      <c r="E66" s="37"/>
      <c r="F66" s="39"/>
      <c r="G66" s="37"/>
      <c r="H66" s="39"/>
      <c r="I66" s="37"/>
      <c r="J66" s="37"/>
      <c r="K66" s="39"/>
      <c r="L66" s="37"/>
      <c r="M66" s="37"/>
      <c r="O66" s="39"/>
      <c r="P66" s="37"/>
      <c r="Q66" s="39"/>
      <c r="R66" s="39"/>
      <c r="S66" s="37"/>
      <c r="T66" s="37"/>
      <c r="U66" s="37"/>
      <c r="AW66">
        <v>30.3277501592558</v>
      </c>
      <c r="AX66">
        <v>0.34816753926701499</v>
      </c>
      <c r="AY66">
        <f t="shared" si="9"/>
        <v>0.87</v>
      </c>
    </row>
    <row r="67" spans="1:51" x14ac:dyDescent="0.25">
      <c r="A67" s="36"/>
      <c r="B67" s="36"/>
      <c r="C67" s="37"/>
      <c r="D67" s="37"/>
      <c r="E67" s="37"/>
      <c r="F67" s="39"/>
      <c r="G67" s="37"/>
      <c r="H67" s="39"/>
      <c r="I67" s="37"/>
      <c r="J67" s="37"/>
      <c r="K67" s="39"/>
      <c r="L67" s="37"/>
      <c r="M67" s="37"/>
      <c r="O67" s="39"/>
      <c r="P67" s="37"/>
      <c r="Q67" s="39"/>
      <c r="R67" s="39"/>
      <c r="S67" s="37"/>
      <c r="T67" s="37"/>
      <c r="U67" s="37"/>
      <c r="AW67">
        <v>181.58497189674</v>
      </c>
      <c r="AX67">
        <v>0.26753926701570602</v>
      </c>
      <c r="AY67">
        <f t="shared" si="9"/>
        <v>0.87</v>
      </c>
    </row>
    <row r="68" spans="1:51" x14ac:dyDescent="0.25">
      <c r="A68" s="36"/>
      <c r="B68" s="36"/>
      <c r="C68" s="37"/>
      <c r="D68" s="37"/>
      <c r="E68" s="37"/>
      <c r="F68" s="39"/>
      <c r="G68" s="37"/>
      <c r="H68" s="39"/>
      <c r="I68" s="37"/>
      <c r="J68" s="37"/>
      <c r="K68" s="39"/>
      <c r="L68" s="37"/>
      <c r="M68" s="37"/>
      <c r="O68" s="39"/>
      <c r="P68" s="37"/>
      <c r="Q68" s="39"/>
      <c r="R68" s="39"/>
      <c r="S68" s="37"/>
      <c r="T68" s="37"/>
      <c r="U68" s="37"/>
    </row>
    <row r="69" spans="1:51" x14ac:dyDescent="0.25">
      <c r="A69" s="36"/>
      <c r="B69" s="36"/>
      <c r="C69" s="37"/>
      <c r="D69" s="37"/>
      <c r="E69" s="37"/>
      <c r="F69" s="39"/>
      <c r="G69" s="37"/>
      <c r="H69" s="39"/>
      <c r="I69" s="37"/>
      <c r="J69" s="37"/>
      <c r="K69" s="39"/>
      <c r="L69" s="37"/>
      <c r="M69" s="37"/>
      <c r="O69" s="39"/>
      <c r="P69" s="37"/>
      <c r="Q69" s="39"/>
      <c r="R69" s="39"/>
      <c r="S69" s="37"/>
      <c r="T69" s="37"/>
      <c r="U69" s="37"/>
    </row>
    <row r="70" spans="1:51" x14ac:dyDescent="0.25">
      <c r="A70" s="36"/>
      <c r="B70" s="36"/>
      <c r="C70" s="37"/>
      <c r="D70" s="37"/>
      <c r="E70" s="37"/>
      <c r="F70" s="39"/>
      <c r="G70" s="37"/>
      <c r="H70" s="39"/>
      <c r="I70" s="37"/>
      <c r="J70" s="37"/>
      <c r="K70" s="39"/>
      <c r="L70" s="37"/>
      <c r="M70" s="37"/>
      <c r="O70" s="39"/>
      <c r="P70" s="37"/>
      <c r="Q70" s="39"/>
      <c r="R70" s="39"/>
      <c r="S70" s="37"/>
      <c r="T70" s="37"/>
      <c r="U70" s="37"/>
    </row>
    <row r="71" spans="1:51" x14ac:dyDescent="0.25">
      <c r="A71" s="36"/>
      <c r="B71" s="36"/>
      <c r="C71" s="37"/>
      <c r="D71" s="37"/>
      <c r="E71" s="37"/>
      <c r="F71" s="39"/>
      <c r="G71" s="37"/>
      <c r="H71" s="39"/>
      <c r="I71" s="37"/>
      <c r="J71" s="37"/>
      <c r="K71" s="39"/>
      <c r="L71" s="37"/>
      <c r="M71" s="37"/>
      <c r="O71" s="39"/>
      <c r="P71" s="37"/>
      <c r="Q71" s="39"/>
      <c r="R71" s="39"/>
      <c r="S71" s="37"/>
      <c r="T71" s="37"/>
      <c r="U71" s="37"/>
    </row>
    <row r="72" spans="1:51" x14ac:dyDescent="0.25">
      <c r="A72" s="36"/>
      <c r="B72" s="36"/>
      <c r="C72" s="37"/>
      <c r="D72" s="37"/>
      <c r="E72" s="37"/>
      <c r="F72" s="39"/>
      <c r="G72" s="37"/>
      <c r="H72" s="39"/>
      <c r="I72" s="37"/>
      <c r="J72" s="37"/>
      <c r="K72" s="39"/>
      <c r="L72" s="37"/>
      <c r="M72" s="37"/>
      <c r="O72" s="39"/>
      <c r="P72" s="37"/>
      <c r="Q72" s="39"/>
      <c r="R72" s="39"/>
      <c r="S72" s="37"/>
      <c r="T72" s="37"/>
      <c r="U72" s="37"/>
    </row>
    <row r="73" spans="1:51" x14ac:dyDescent="0.25">
      <c r="A73" s="36"/>
      <c r="B73" s="36"/>
      <c r="C73" s="37"/>
      <c r="D73" s="37"/>
      <c r="E73" s="37"/>
      <c r="F73" s="39"/>
      <c r="G73" s="37"/>
      <c r="H73" s="39"/>
      <c r="I73" s="37"/>
      <c r="J73" s="37"/>
      <c r="K73" s="39"/>
      <c r="L73" s="37"/>
      <c r="M73" s="37"/>
      <c r="O73" s="39"/>
      <c r="P73" s="37"/>
      <c r="Q73" s="39"/>
      <c r="R73" s="39"/>
      <c r="S73" s="37"/>
      <c r="T73" s="37"/>
      <c r="U73" s="37"/>
    </row>
    <row r="74" spans="1:51" x14ac:dyDescent="0.25">
      <c r="A74" s="36"/>
      <c r="B74" s="36"/>
      <c r="C74" s="37"/>
      <c r="D74" s="37"/>
      <c r="E74" s="37"/>
      <c r="F74" s="39"/>
      <c r="G74" s="37"/>
      <c r="H74" s="39"/>
      <c r="I74" s="37"/>
      <c r="J74" s="37"/>
      <c r="K74" s="39"/>
      <c r="L74" s="37"/>
      <c r="M74" s="37"/>
      <c r="O74" s="39"/>
      <c r="P74" s="37"/>
      <c r="Q74" s="39"/>
      <c r="R74" s="39"/>
      <c r="S74" s="37"/>
      <c r="T74" s="37"/>
      <c r="U74" s="37"/>
    </row>
    <row r="75" spans="1:51" x14ac:dyDescent="0.25">
      <c r="B75" s="36"/>
      <c r="C75" s="37"/>
      <c r="D75" s="37"/>
      <c r="E75" s="37"/>
      <c r="F75" s="39"/>
      <c r="G75" s="37"/>
      <c r="H75" s="39"/>
      <c r="I75" s="37"/>
      <c r="J75" s="37"/>
      <c r="K75" s="39"/>
      <c r="L75" s="37"/>
      <c r="M75" s="37"/>
      <c r="O75" s="39"/>
      <c r="P75" s="37"/>
      <c r="Q75" s="39"/>
      <c r="R75" s="39"/>
      <c r="S75" s="37"/>
      <c r="T75" s="37"/>
    </row>
    <row r="76" spans="1:51" x14ac:dyDescent="0.25">
      <c r="B76" s="36"/>
      <c r="C76" s="37"/>
      <c r="D76" s="37"/>
      <c r="E76" s="37"/>
      <c r="F76" s="39"/>
      <c r="G76" s="37"/>
      <c r="H76" s="39"/>
      <c r="I76" s="37"/>
      <c r="J76" s="37"/>
      <c r="K76" s="39"/>
      <c r="L76" s="37"/>
      <c r="M76" s="37"/>
      <c r="O76" s="39"/>
      <c r="P76" s="37"/>
      <c r="Q76" s="39"/>
      <c r="R76" s="39"/>
      <c r="S76" s="37"/>
      <c r="T76" s="37"/>
    </row>
    <row r="77" spans="1:51" x14ac:dyDescent="0.25">
      <c r="B77" s="36"/>
      <c r="C77" s="37"/>
      <c r="D77" s="37"/>
      <c r="E77" s="37"/>
      <c r="F77" s="39"/>
      <c r="G77" s="37"/>
      <c r="H77" s="39"/>
      <c r="I77" s="37"/>
      <c r="J77" s="37"/>
      <c r="K77" s="39"/>
      <c r="L77" s="37"/>
      <c r="M77" s="37"/>
      <c r="O77" s="39"/>
      <c r="P77" s="37"/>
      <c r="Q77" s="39"/>
      <c r="R77" s="39"/>
      <c r="S77" s="37"/>
      <c r="T77" s="37"/>
    </row>
    <row r="78" spans="1:51" x14ac:dyDescent="0.25">
      <c r="B78" s="36"/>
      <c r="C78" s="37"/>
      <c r="D78" s="37"/>
      <c r="E78" s="37"/>
      <c r="F78" s="39"/>
      <c r="G78" s="37"/>
      <c r="H78" s="39"/>
      <c r="I78" s="37"/>
      <c r="J78" s="37"/>
      <c r="K78" s="39"/>
      <c r="L78" s="37"/>
      <c r="M78" s="37"/>
      <c r="O78" s="39"/>
      <c r="P78" s="37"/>
      <c r="Q78" s="39"/>
      <c r="R78" s="39"/>
      <c r="S78" s="37"/>
      <c r="T78" s="37"/>
    </row>
    <row r="79" spans="1:51" x14ac:dyDescent="0.25">
      <c r="B79" s="36"/>
      <c r="C79" s="37"/>
      <c r="D79" s="37"/>
      <c r="E79" s="37"/>
      <c r="F79" s="39"/>
      <c r="G79" s="37"/>
      <c r="H79" s="39"/>
      <c r="I79" s="37"/>
      <c r="J79" s="37"/>
      <c r="K79" s="39"/>
      <c r="L79" s="37"/>
      <c r="M79" s="37"/>
      <c r="O79" s="39"/>
      <c r="P79" s="37"/>
      <c r="Q79" s="39"/>
      <c r="R79" s="39"/>
      <c r="S79" s="37"/>
      <c r="T79" s="37"/>
    </row>
    <row r="80" spans="1:51" x14ac:dyDescent="0.25">
      <c r="B80" s="36"/>
      <c r="C80" s="37"/>
      <c r="D80" s="37"/>
      <c r="E80" s="37"/>
      <c r="F80" s="39"/>
      <c r="G80" s="37"/>
      <c r="H80" s="39"/>
      <c r="I80" s="37"/>
      <c r="J80" s="37"/>
      <c r="K80" s="39"/>
      <c r="L80" s="37"/>
      <c r="M80" s="37"/>
      <c r="O80" s="39"/>
      <c r="P80" s="37"/>
      <c r="Q80" s="39"/>
      <c r="R80" s="39"/>
      <c r="S80" s="37"/>
      <c r="T80" s="37"/>
    </row>
    <row r="81" spans="2:20" x14ac:dyDescent="0.25">
      <c r="B81" s="36"/>
      <c r="C81" s="37"/>
      <c r="D81" s="37"/>
      <c r="E81" s="37"/>
      <c r="F81" s="39"/>
      <c r="G81" s="37"/>
      <c r="H81" s="39"/>
      <c r="I81" s="37"/>
      <c r="J81" s="37"/>
      <c r="K81" s="39"/>
      <c r="L81" s="37"/>
      <c r="M81" s="37"/>
      <c r="O81" s="39"/>
      <c r="P81" s="37"/>
      <c r="Q81" s="39"/>
      <c r="R81" s="39"/>
      <c r="S81" s="37"/>
      <c r="T81" s="37"/>
    </row>
    <row r="82" spans="2:20" x14ac:dyDescent="0.25">
      <c r="B82" s="36"/>
      <c r="C82" s="37"/>
      <c r="D82" s="37"/>
      <c r="E82" s="37"/>
      <c r="F82" s="39"/>
      <c r="G82" s="37"/>
      <c r="H82" s="39"/>
      <c r="I82" s="37"/>
      <c r="J82" s="37"/>
      <c r="K82" s="39"/>
      <c r="L82" s="37"/>
      <c r="M82" s="37"/>
      <c r="O82" s="39"/>
      <c r="P82" s="37"/>
      <c r="Q82" s="39"/>
      <c r="R82" s="39"/>
      <c r="S82" s="37"/>
      <c r="T82" s="37"/>
    </row>
    <row r="83" spans="2:20" x14ac:dyDescent="0.25">
      <c r="B83" s="36"/>
      <c r="C83" s="37"/>
      <c r="D83" s="37"/>
      <c r="E83" s="37"/>
      <c r="F83" s="39"/>
      <c r="G83" s="37"/>
      <c r="H83" s="39"/>
      <c r="I83" s="37"/>
      <c r="J83" s="37"/>
      <c r="K83" s="39"/>
      <c r="L83" s="37"/>
      <c r="M83" s="37"/>
      <c r="O83" s="39"/>
      <c r="P83" s="37"/>
      <c r="Q83" s="39"/>
      <c r="R83" s="39"/>
      <c r="S83" s="37"/>
      <c r="T83" s="37"/>
    </row>
    <row r="84" spans="2:20" x14ac:dyDescent="0.25">
      <c r="B84" s="36"/>
      <c r="C84" s="37"/>
      <c r="D84" s="37"/>
      <c r="E84" s="37"/>
      <c r="F84" s="39"/>
      <c r="G84" s="37"/>
      <c r="H84" s="39"/>
      <c r="I84" s="37"/>
      <c r="J84" s="37"/>
      <c r="K84" s="39"/>
      <c r="L84" s="37"/>
      <c r="M84" s="37"/>
      <c r="O84" s="39"/>
      <c r="P84" s="37"/>
      <c r="Q84" s="39"/>
      <c r="R84" s="39"/>
      <c r="S84" s="37"/>
      <c r="T84" s="37"/>
    </row>
    <row r="85" spans="2:20" x14ac:dyDescent="0.25">
      <c r="B85" s="36"/>
      <c r="C85" s="37"/>
      <c r="D85" s="37"/>
      <c r="E85" s="37"/>
      <c r="F85" s="39"/>
      <c r="G85" s="37"/>
      <c r="H85" s="39"/>
      <c r="I85" s="37"/>
      <c r="J85" s="37"/>
      <c r="K85" s="39"/>
      <c r="L85" s="37"/>
      <c r="M85" s="37"/>
      <c r="O85" s="39"/>
      <c r="P85" s="37"/>
      <c r="Q85" s="39"/>
      <c r="R85" s="39"/>
      <c r="S85" s="37"/>
      <c r="T85" s="37"/>
    </row>
    <row r="86" spans="2:20" x14ac:dyDescent="0.25">
      <c r="B86" s="36"/>
      <c r="C86" s="37"/>
      <c r="D86" s="37"/>
      <c r="E86" s="37"/>
      <c r="F86" s="39"/>
      <c r="G86" s="37"/>
      <c r="H86" s="39"/>
      <c r="I86" s="37"/>
      <c r="J86" s="37"/>
      <c r="K86" s="39"/>
      <c r="L86" s="37"/>
      <c r="M86" s="37"/>
      <c r="O86" s="39"/>
      <c r="P86" s="37"/>
      <c r="Q86" s="39"/>
      <c r="R86" s="39"/>
      <c r="S86" s="37"/>
      <c r="T86" s="37"/>
    </row>
    <row r="103" spans="5:10" x14ac:dyDescent="0.25">
      <c r="E103" s="4"/>
      <c r="G103" s="4"/>
      <c r="H103" s="50"/>
      <c r="I103" s="50"/>
      <c r="J103" s="50"/>
    </row>
    <row r="104" spans="5:10" x14ac:dyDescent="0.25">
      <c r="E104" s="4"/>
      <c r="G104" s="4"/>
      <c r="H104" s="50"/>
      <c r="I104" s="50"/>
    </row>
    <row r="105" spans="5:10" x14ac:dyDescent="0.25">
      <c r="E105" s="4"/>
      <c r="G105" s="4"/>
      <c r="H105" s="50"/>
      <c r="I105" s="50"/>
    </row>
    <row r="106" spans="5:10" x14ac:dyDescent="0.25">
      <c r="E106" s="4"/>
      <c r="G106" s="4"/>
      <c r="H106" s="50"/>
      <c r="I106" s="50"/>
    </row>
    <row r="107" spans="5:10" x14ac:dyDescent="0.25">
      <c r="E107" s="4"/>
      <c r="G107" s="4"/>
      <c r="H107" s="50"/>
      <c r="I107" s="50"/>
    </row>
    <row r="108" spans="5:10" x14ac:dyDescent="0.25">
      <c r="E108" s="4"/>
      <c r="G108" s="4"/>
      <c r="H108" s="50"/>
      <c r="I108" s="50"/>
    </row>
    <row r="109" spans="5:10" x14ac:dyDescent="0.25">
      <c r="E109" s="4"/>
      <c r="G109" s="4"/>
      <c r="H109" s="50"/>
      <c r="I109" s="50"/>
    </row>
    <row r="110" spans="5:10" x14ac:dyDescent="0.25">
      <c r="E110" s="4"/>
      <c r="G110" s="4"/>
      <c r="H110" s="50"/>
      <c r="I110" s="50"/>
    </row>
    <row r="111" spans="5:10" x14ac:dyDescent="0.25">
      <c r="E111" s="4"/>
      <c r="G111" s="4"/>
      <c r="H111" s="50"/>
      <c r="I111" s="50"/>
    </row>
    <row r="112" spans="5:10" x14ac:dyDescent="0.25">
      <c r="E112" s="4"/>
      <c r="G112" s="4"/>
      <c r="H112" s="50"/>
      <c r="I112" s="50"/>
    </row>
    <row r="113" spans="5:9" x14ac:dyDescent="0.25">
      <c r="E113" s="4"/>
      <c r="G113" s="4"/>
      <c r="H113" s="50"/>
      <c r="I113" s="50"/>
    </row>
    <row r="114" spans="5:9" x14ac:dyDescent="0.25">
      <c r="E114" s="4"/>
      <c r="G114" s="4"/>
      <c r="H114" s="50"/>
      <c r="I114" s="50"/>
    </row>
    <row r="115" spans="5:9" x14ac:dyDescent="0.25">
      <c r="E115" s="4"/>
      <c r="G115" s="4"/>
      <c r="H115" s="50"/>
      <c r="I115" s="50"/>
    </row>
    <row r="116" spans="5:9" x14ac:dyDescent="0.25">
      <c r="E116" s="4"/>
      <c r="G116" s="4"/>
      <c r="H116" s="50"/>
      <c r="I116" s="50"/>
    </row>
    <row r="117" spans="5:9" x14ac:dyDescent="0.25">
      <c r="E117" s="4"/>
      <c r="G117" s="4"/>
      <c r="H117" s="50"/>
      <c r="I117" s="50"/>
    </row>
    <row r="118" spans="5:9" x14ac:dyDescent="0.25">
      <c r="E118" s="4"/>
      <c r="G118" s="4"/>
      <c r="H118" s="50"/>
      <c r="I118" s="50"/>
    </row>
    <row r="119" spans="5:9" x14ac:dyDescent="0.25">
      <c r="E119" s="4"/>
      <c r="G119" s="4"/>
      <c r="H119" s="50"/>
      <c r="I119" s="50"/>
    </row>
    <row r="120" spans="5:9" x14ac:dyDescent="0.25">
      <c r="E120" s="4"/>
      <c r="G120" s="4"/>
      <c r="H120" s="50"/>
      <c r="I120" s="50"/>
    </row>
    <row r="121" spans="5:9" x14ac:dyDescent="0.25">
      <c r="E121" s="4"/>
      <c r="G121" s="4"/>
      <c r="H121" s="50"/>
      <c r="I121" s="50"/>
    </row>
    <row r="122" spans="5:9" x14ac:dyDescent="0.25">
      <c r="E122" s="4"/>
      <c r="G122" s="4"/>
      <c r="H122" s="50"/>
      <c r="I122" s="50"/>
    </row>
    <row r="123" spans="5:9" x14ac:dyDescent="0.25">
      <c r="E123" s="4"/>
      <c r="G123" s="4"/>
      <c r="H123" s="50"/>
      <c r="I123" s="50"/>
    </row>
    <row r="124" spans="5:9" x14ac:dyDescent="0.25">
      <c r="E124" s="4"/>
      <c r="G124" s="4"/>
      <c r="H124" s="50"/>
      <c r="I124" s="50"/>
    </row>
    <row r="125" spans="5:9" x14ac:dyDescent="0.25">
      <c r="E125" s="4"/>
      <c r="G125" s="4"/>
      <c r="H125" s="50"/>
      <c r="I125" s="50"/>
    </row>
    <row r="126" spans="5:9" x14ac:dyDescent="0.25">
      <c r="E126" s="4"/>
      <c r="G126" s="4"/>
      <c r="H126" s="50"/>
      <c r="I126" s="50"/>
    </row>
    <row r="127" spans="5:9" x14ac:dyDescent="0.25">
      <c r="E127" s="4"/>
      <c r="G127" s="4"/>
      <c r="H127" s="50"/>
      <c r="I127" s="50"/>
    </row>
    <row r="128" spans="5:9" x14ac:dyDescent="0.25">
      <c r="E128" s="4"/>
      <c r="G128" s="4"/>
      <c r="H128" s="50"/>
      <c r="I128" s="50"/>
    </row>
    <row r="129" spans="5:9" x14ac:dyDescent="0.25">
      <c r="E129" s="4"/>
      <c r="G129" s="4"/>
      <c r="H129" s="50"/>
      <c r="I129" s="50"/>
    </row>
    <row r="130" spans="5:9" x14ac:dyDescent="0.25">
      <c r="E130" s="4"/>
      <c r="G130" s="4"/>
      <c r="H130" s="50"/>
      <c r="I130" s="50"/>
    </row>
    <row r="131" spans="5:9" x14ac:dyDescent="0.25">
      <c r="E131" s="4"/>
      <c r="G131" s="4"/>
      <c r="H131" s="50"/>
      <c r="I131" s="50"/>
    </row>
    <row r="132" spans="5:9" x14ac:dyDescent="0.25">
      <c r="E132" s="4"/>
      <c r="G132" s="4"/>
      <c r="H132" s="50"/>
      <c r="I132" s="50"/>
    </row>
    <row r="133" spans="5:9" x14ac:dyDescent="0.25">
      <c r="E133" s="4"/>
      <c r="G133" s="4"/>
      <c r="H133" s="50"/>
      <c r="I133" s="50"/>
    </row>
    <row r="134" spans="5:9" x14ac:dyDescent="0.25">
      <c r="E134" s="4"/>
      <c r="G134" s="4"/>
      <c r="H134" s="50"/>
      <c r="I134" s="50"/>
    </row>
    <row r="135" spans="5:9" x14ac:dyDescent="0.25">
      <c r="E135" s="4"/>
      <c r="G135" s="4"/>
      <c r="H135" s="50"/>
      <c r="I135" s="50"/>
    </row>
    <row r="136" spans="5:9" x14ac:dyDescent="0.25">
      <c r="E136" s="4"/>
      <c r="G136" s="4"/>
      <c r="H136" s="50"/>
      <c r="I136" s="50"/>
    </row>
    <row r="137" spans="5:9" x14ac:dyDescent="0.25">
      <c r="E137" s="4"/>
      <c r="G137" s="4"/>
      <c r="H137" s="50"/>
      <c r="I137" s="50"/>
    </row>
    <row r="138" spans="5:9" x14ac:dyDescent="0.25">
      <c r="E138" s="4"/>
      <c r="G138" s="4"/>
      <c r="H138" s="50"/>
      <c r="I138" s="50"/>
    </row>
    <row r="139" spans="5:9" x14ac:dyDescent="0.25">
      <c r="E139" s="4"/>
      <c r="G139" s="4"/>
      <c r="H139" s="50"/>
      <c r="I139" s="50"/>
    </row>
    <row r="140" spans="5:9" x14ac:dyDescent="0.25">
      <c r="E140" s="4"/>
      <c r="G140" s="4"/>
      <c r="H140" s="50"/>
      <c r="I140" s="50"/>
    </row>
    <row r="141" spans="5:9" x14ac:dyDescent="0.25">
      <c r="E141" s="4"/>
      <c r="G141" s="4"/>
      <c r="H141" s="50"/>
      <c r="I141" s="50"/>
    </row>
    <row r="142" spans="5:9" x14ac:dyDescent="0.25">
      <c r="E142" s="4"/>
      <c r="G142" s="4"/>
      <c r="H142" s="50"/>
      <c r="I142" s="50"/>
    </row>
    <row r="143" spans="5:9" x14ac:dyDescent="0.25">
      <c r="I143" s="50"/>
    </row>
    <row r="144" spans="5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368093-9802-406B-B376-A571F045407E}">
  <sheetPr>
    <tabColor rgb="FF00B0F0"/>
  </sheetPr>
  <dimension ref="A1:Z157"/>
  <sheetViews>
    <sheetView zoomScale="40" zoomScaleNormal="40" workbookViewId="0">
      <selection activeCell="J37" sqref="J37"/>
    </sheetView>
  </sheetViews>
  <sheetFormatPr baseColWidth="10" defaultRowHeight="15" x14ac:dyDescent="0.25"/>
  <cols>
    <col min="2" max="2" width="30.140625" customWidth="1"/>
  </cols>
  <sheetData>
    <row r="1" spans="1:22" x14ac:dyDescent="0.25">
      <c r="A1" s="12" t="s">
        <v>260</v>
      </c>
      <c r="B1" s="32" t="s">
        <v>239</v>
      </c>
      <c r="C1" s="32" t="s">
        <v>240</v>
      </c>
      <c r="D1" s="32" t="s">
        <v>241</v>
      </c>
      <c r="E1" s="32" t="s">
        <v>242</v>
      </c>
      <c r="F1" s="32" t="s">
        <v>231</v>
      </c>
      <c r="G1" s="32" t="s">
        <v>188</v>
      </c>
      <c r="H1" s="32" t="s">
        <v>244</v>
      </c>
      <c r="I1" s="32" t="s">
        <v>245</v>
      </c>
      <c r="J1" s="32" t="s">
        <v>230</v>
      </c>
      <c r="K1" s="32" t="s">
        <v>186</v>
      </c>
      <c r="L1" s="32" t="s">
        <v>187</v>
      </c>
      <c r="M1" s="32" t="s">
        <v>232</v>
      </c>
      <c r="N1" s="32" t="s">
        <v>234</v>
      </c>
      <c r="O1" s="32" t="s">
        <v>233</v>
      </c>
      <c r="P1" s="13" t="s">
        <v>235</v>
      </c>
    </row>
    <row r="2" spans="1:22" x14ac:dyDescent="0.25">
      <c r="A2" s="27"/>
      <c r="B2" s="10"/>
      <c r="C2" s="10" t="s">
        <v>149</v>
      </c>
      <c r="D2" s="10" t="s">
        <v>149</v>
      </c>
      <c r="E2" s="10" t="s">
        <v>149</v>
      </c>
      <c r="F2" s="10"/>
      <c r="G2" s="10"/>
      <c r="H2" s="10"/>
      <c r="I2" s="10"/>
      <c r="J2" s="10"/>
      <c r="K2" s="10"/>
      <c r="L2" s="10"/>
      <c r="M2" s="10" t="s">
        <v>246</v>
      </c>
      <c r="N2" s="10" t="s">
        <v>673</v>
      </c>
      <c r="O2" s="114" t="s">
        <v>608</v>
      </c>
      <c r="P2" s="71" t="s">
        <v>859</v>
      </c>
      <c r="Q2" s="64" t="s">
        <v>858</v>
      </c>
      <c r="V2" s="1"/>
    </row>
    <row r="3" spans="1:22" ht="15.75" thickBot="1" x14ac:dyDescent="0.3">
      <c r="A3" s="29"/>
      <c r="B3" s="30"/>
      <c r="C3" s="30">
        <v>0.99</v>
      </c>
      <c r="D3" s="30">
        <v>0.12</v>
      </c>
      <c r="E3" s="30">
        <v>0.59</v>
      </c>
      <c r="F3" s="30">
        <v>12.5</v>
      </c>
      <c r="G3" s="30">
        <v>2.6720000000000002</v>
      </c>
      <c r="H3" s="30" t="s">
        <v>608</v>
      </c>
      <c r="I3" s="30" t="s">
        <v>608</v>
      </c>
      <c r="J3" s="30">
        <v>0.21</v>
      </c>
      <c r="K3" s="53">
        <f>G3*9.81 /  13.37 - 1</f>
        <v>0.96053253552730022</v>
      </c>
      <c r="L3" s="53">
        <f>G3*9.81 /  16.95 - 1</f>
        <v>0.54644955752212399</v>
      </c>
      <c r="M3" s="30" t="s">
        <v>246</v>
      </c>
      <c r="N3" s="30"/>
      <c r="O3" s="30"/>
      <c r="P3" s="73"/>
      <c r="V3" s="1"/>
    </row>
    <row r="4" spans="1:22" x14ac:dyDescent="0.25">
      <c r="V4" s="1"/>
    </row>
    <row r="5" spans="1:22" ht="16.5" thickBot="1" x14ac:dyDescent="0.3">
      <c r="P5" s="9"/>
      <c r="V5" s="1"/>
    </row>
    <row r="6" spans="1:22" ht="18.75" thickBot="1" x14ac:dyDescent="0.3">
      <c r="A6" s="20" t="s">
        <v>243</v>
      </c>
      <c r="B6" s="97" t="s">
        <v>27</v>
      </c>
      <c r="C6" s="98" t="s">
        <v>79</v>
      </c>
      <c r="D6" s="99" t="s">
        <v>191</v>
      </c>
      <c r="E6" s="98" t="s">
        <v>117</v>
      </c>
      <c r="F6" s="98" t="s">
        <v>87</v>
      </c>
      <c r="G6" s="98" t="s">
        <v>192</v>
      </c>
      <c r="H6" s="98" t="s">
        <v>193</v>
      </c>
      <c r="I6" s="98" t="s">
        <v>194</v>
      </c>
      <c r="J6" s="98" t="s">
        <v>572</v>
      </c>
      <c r="K6" s="98" t="s">
        <v>574</v>
      </c>
      <c r="L6" s="22" t="s">
        <v>573</v>
      </c>
      <c r="N6" s="37"/>
      <c r="V6" s="1"/>
    </row>
    <row r="7" spans="1:22" x14ac:dyDescent="0.25">
      <c r="B7" s="55">
        <v>1</v>
      </c>
      <c r="C7" s="56" t="s">
        <v>674</v>
      </c>
      <c r="D7" s="56">
        <v>100</v>
      </c>
      <c r="E7" s="56">
        <v>0.15</v>
      </c>
      <c r="F7" s="56">
        <f>D7</f>
        <v>100</v>
      </c>
      <c r="G7" s="56">
        <v>0.79</v>
      </c>
      <c r="H7" s="56">
        <v>7.5</v>
      </c>
      <c r="I7" s="119" t="s">
        <v>195</v>
      </c>
      <c r="J7" s="56">
        <v>1</v>
      </c>
      <c r="K7" s="57">
        <f>AVERAGE(G7:G9,G12:G13)</f>
        <v>0.79200000000000004</v>
      </c>
      <c r="L7" s="60" t="str">
        <f>_xlfn.CONCAT("p_eff = ",ROUND(F7,1)," , e0_prom = ",ROUND(K7,3))</f>
        <v>p_eff = 100 , e0_prom = 0.792</v>
      </c>
      <c r="N7" s="46"/>
      <c r="V7" s="1"/>
    </row>
    <row r="8" spans="1:22" x14ac:dyDescent="0.25">
      <c r="B8" s="27">
        <v>2</v>
      </c>
      <c r="C8" s="10" t="s">
        <v>674</v>
      </c>
      <c r="D8" s="10">
        <v>100</v>
      </c>
      <c r="E8" s="10">
        <v>0.22</v>
      </c>
      <c r="F8" s="10">
        <f t="shared" ref="F8:F22" si="0">D8</f>
        <v>100</v>
      </c>
      <c r="G8" s="10">
        <v>0.8</v>
      </c>
      <c r="H8" s="10">
        <v>2</v>
      </c>
      <c r="I8" s="113" t="s">
        <v>195</v>
      </c>
      <c r="J8" s="10">
        <v>1</v>
      </c>
      <c r="K8" s="11">
        <f>AVERAGE(G7:G9,G12:G13)</f>
        <v>0.79200000000000004</v>
      </c>
      <c r="L8" s="28" t="str">
        <f t="shared" ref="L8:L22" si="1">_xlfn.CONCAT("p_eff = ",ROUND(F8,1)," , e0_prom = ",ROUND(K8,3))</f>
        <v>p_eff = 100 , e0_prom = 0.792</v>
      </c>
      <c r="V8" s="1"/>
    </row>
    <row r="9" spans="1:22" x14ac:dyDescent="0.25">
      <c r="B9" s="27">
        <v>3</v>
      </c>
      <c r="C9" s="10" t="s">
        <v>674</v>
      </c>
      <c r="D9" s="10">
        <v>98</v>
      </c>
      <c r="E9" s="10">
        <v>0.13</v>
      </c>
      <c r="F9" s="10">
        <f t="shared" si="0"/>
        <v>98</v>
      </c>
      <c r="G9" s="10">
        <v>0.79</v>
      </c>
      <c r="H9" s="10">
        <v>11</v>
      </c>
      <c r="I9" s="113" t="s">
        <v>195</v>
      </c>
      <c r="J9" s="10">
        <v>1</v>
      </c>
      <c r="K9" s="11">
        <f>AVERAGE(G7:G9,G12:G13)</f>
        <v>0.79200000000000004</v>
      </c>
      <c r="L9" s="28" t="str">
        <f t="shared" si="1"/>
        <v>p_eff = 98 , e0_prom = 0.792</v>
      </c>
      <c r="V9" s="1"/>
    </row>
    <row r="10" spans="1:22" x14ac:dyDescent="0.25">
      <c r="B10" s="27">
        <v>4</v>
      </c>
      <c r="C10" s="10" t="s">
        <v>674</v>
      </c>
      <c r="D10" s="40">
        <v>150</v>
      </c>
      <c r="E10" s="131">
        <v>0.1</v>
      </c>
      <c r="F10" s="10">
        <f t="shared" si="0"/>
        <v>150</v>
      </c>
      <c r="G10" s="131">
        <v>0.77</v>
      </c>
      <c r="H10" s="40">
        <v>97</v>
      </c>
      <c r="I10" s="113" t="s">
        <v>195</v>
      </c>
      <c r="J10" s="10" t="s">
        <v>149</v>
      </c>
      <c r="K10" s="11" t="s">
        <v>149</v>
      </c>
      <c r="L10" s="28" t="s">
        <v>149</v>
      </c>
      <c r="V10" s="1"/>
    </row>
    <row r="11" spans="1:22" x14ac:dyDescent="0.25">
      <c r="B11" s="27">
        <v>5</v>
      </c>
      <c r="C11" s="10" t="s">
        <v>674</v>
      </c>
      <c r="D11" s="40">
        <v>150</v>
      </c>
      <c r="E11" s="131">
        <v>0.12</v>
      </c>
      <c r="F11" s="10">
        <f t="shared" si="0"/>
        <v>150</v>
      </c>
      <c r="G11" s="131">
        <v>0.77</v>
      </c>
      <c r="H11" s="40">
        <v>40</v>
      </c>
      <c r="I11" s="113" t="s">
        <v>195</v>
      </c>
      <c r="J11" s="10" t="s">
        <v>149</v>
      </c>
      <c r="K11" s="11" t="s">
        <v>149</v>
      </c>
      <c r="L11" s="28" t="s">
        <v>149</v>
      </c>
      <c r="N11" s="45"/>
      <c r="V11" s="1"/>
    </row>
    <row r="12" spans="1:22" x14ac:dyDescent="0.25">
      <c r="B12" s="27">
        <v>6</v>
      </c>
      <c r="C12" s="10" t="s">
        <v>674</v>
      </c>
      <c r="D12" s="40">
        <v>95</v>
      </c>
      <c r="E12" s="131">
        <v>0.16</v>
      </c>
      <c r="F12" s="10">
        <f t="shared" si="0"/>
        <v>95</v>
      </c>
      <c r="G12" s="131">
        <v>0.8</v>
      </c>
      <c r="H12" s="40">
        <v>25</v>
      </c>
      <c r="I12" s="113" t="s">
        <v>195</v>
      </c>
      <c r="J12" s="10">
        <v>1</v>
      </c>
      <c r="K12" s="11">
        <f>AVERAGE(G7:G9,G12:G13)</f>
        <v>0.79200000000000004</v>
      </c>
      <c r="L12" s="28" t="str">
        <f t="shared" si="1"/>
        <v>p_eff = 95 , e0_prom = 0.792</v>
      </c>
      <c r="V12" s="1"/>
    </row>
    <row r="13" spans="1:22" x14ac:dyDescent="0.25">
      <c r="B13" s="27">
        <v>7</v>
      </c>
      <c r="C13" s="10" t="s">
        <v>674</v>
      </c>
      <c r="D13" s="40">
        <v>100</v>
      </c>
      <c r="E13" s="131">
        <v>0.13</v>
      </c>
      <c r="F13" s="10">
        <f t="shared" si="0"/>
        <v>100</v>
      </c>
      <c r="G13" s="131">
        <v>0.78</v>
      </c>
      <c r="H13" s="40">
        <v>84</v>
      </c>
      <c r="I13" s="113" t="s">
        <v>195</v>
      </c>
      <c r="J13" s="10">
        <v>1</v>
      </c>
      <c r="K13" s="11">
        <f>AVERAGE(G7:G9,G12:G13)</f>
        <v>0.79200000000000004</v>
      </c>
      <c r="L13" s="28" t="str">
        <f t="shared" si="1"/>
        <v>p_eff = 100 , e0_prom = 0.792</v>
      </c>
      <c r="V13" s="1"/>
    </row>
    <row r="14" spans="1:22" x14ac:dyDescent="0.25">
      <c r="B14" s="27">
        <v>8</v>
      </c>
      <c r="C14" s="10" t="s">
        <v>674</v>
      </c>
      <c r="D14" s="40">
        <v>100</v>
      </c>
      <c r="E14" s="131">
        <v>0.24</v>
      </c>
      <c r="F14" s="10">
        <f t="shared" si="0"/>
        <v>100</v>
      </c>
      <c r="G14" s="131">
        <v>0.73</v>
      </c>
      <c r="H14" s="40">
        <v>3.7</v>
      </c>
      <c r="I14" s="113" t="s">
        <v>195</v>
      </c>
      <c r="J14" s="10">
        <v>2</v>
      </c>
      <c r="K14" s="11">
        <f>AVERAGE(G14:G16)</f>
        <v>0.73</v>
      </c>
      <c r="L14" s="28" t="str">
        <f t="shared" si="1"/>
        <v>p_eff = 100 , e0_prom = 0.73</v>
      </c>
      <c r="M14" s="6"/>
      <c r="Q14" s="6"/>
      <c r="R14" s="6"/>
      <c r="S14" s="6"/>
      <c r="V14" s="1"/>
    </row>
    <row r="15" spans="1:22" x14ac:dyDescent="0.25">
      <c r="B15" s="27">
        <v>9</v>
      </c>
      <c r="C15" s="10" t="s">
        <v>674</v>
      </c>
      <c r="D15" s="40">
        <v>100</v>
      </c>
      <c r="E15" s="131">
        <v>0.2</v>
      </c>
      <c r="F15" s="10">
        <f t="shared" si="0"/>
        <v>100</v>
      </c>
      <c r="G15" s="131">
        <v>0.73</v>
      </c>
      <c r="H15" s="40">
        <v>11.5</v>
      </c>
      <c r="I15" s="113" t="s">
        <v>195</v>
      </c>
      <c r="J15" s="10">
        <v>2</v>
      </c>
      <c r="K15" s="11">
        <f>AVERAGE(G14:G16)</f>
        <v>0.73</v>
      </c>
      <c r="L15" s="28" t="str">
        <f t="shared" si="1"/>
        <v>p_eff = 100 , e0_prom = 0.73</v>
      </c>
      <c r="M15" s="6"/>
    </row>
    <row r="16" spans="1:22" x14ac:dyDescent="0.25">
      <c r="B16" s="27">
        <v>10</v>
      </c>
      <c r="C16" s="10" t="s">
        <v>674</v>
      </c>
      <c r="D16" s="40">
        <v>100</v>
      </c>
      <c r="E16" s="131">
        <v>0.15</v>
      </c>
      <c r="F16" s="10">
        <f t="shared" si="0"/>
        <v>100</v>
      </c>
      <c r="G16" s="131">
        <v>0.73</v>
      </c>
      <c r="H16" s="40">
        <v>47.5</v>
      </c>
      <c r="I16" s="113" t="s">
        <v>195</v>
      </c>
      <c r="J16" s="10">
        <v>2</v>
      </c>
      <c r="K16" s="11">
        <f>AVERAGE(G14:G16)</f>
        <v>0.73</v>
      </c>
      <c r="L16" s="28" t="str">
        <f t="shared" si="1"/>
        <v>p_eff = 100 , e0_prom = 0.73</v>
      </c>
      <c r="M16" s="6"/>
    </row>
    <row r="17" spans="1:13" x14ac:dyDescent="0.25">
      <c r="B17" s="27">
        <v>11</v>
      </c>
      <c r="C17" s="10" t="s">
        <v>674</v>
      </c>
      <c r="D17" s="40">
        <v>100</v>
      </c>
      <c r="E17" s="131">
        <v>0.22</v>
      </c>
      <c r="F17" s="10">
        <f t="shared" si="0"/>
        <v>100</v>
      </c>
      <c r="G17" s="131">
        <v>0.63</v>
      </c>
      <c r="H17" s="40">
        <v>12</v>
      </c>
      <c r="I17" s="113" t="s">
        <v>195</v>
      </c>
      <c r="J17" s="10">
        <v>3</v>
      </c>
      <c r="K17" s="11">
        <f>AVERAGE(G17:G22)</f>
        <v>0.6366666666666666</v>
      </c>
      <c r="L17" s="28" t="str">
        <f t="shared" si="1"/>
        <v>p_eff = 100 , e0_prom = 0.637</v>
      </c>
      <c r="M17" s="6"/>
    </row>
    <row r="18" spans="1:13" x14ac:dyDescent="0.25">
      <c r="B18" s="27">
        <v>12</v>
      </c>
      <c r="C18" s="10" t="s">
        <v>674</v>
      </c>
      <c r="D18" s="40">
        <v>100</v>
      </c>
      <c r="E18" s="131">
        <v>0.16</v>
      </c>
      <c r="F18" s="10">
        <f t="shared" si="0"/>
        <v>100</v>
      </c>
      <c r="G18" s="131">
        <v>0.63</v>
      </c>
      <c r="H18" s="40">
        <v>60.5</v>
      </c>
      <c r="I18" s="113" t="s">
        <v>195</v>
      </c>
      <c r="J18" s="10">
        <v>3</v>
      </c>
      <c r="K18" s="11">
        <f>AVERAGE(G17:G22)</f>
        <v>0.6366666666666666</v>
      </c>
      <c r="L18" s="28" t="str">
        <f t="shared" si="1"/>
        <v>p_eff = 100 , e0_prom = 0.637</v>
      </c>
      <c r="M18" s="6"/>
    </row>
    <row r="19" spans="1:13" x14ac:dyDescent="0.25">
      <c r="B19" s="27">
        <v>13</v>
      </c>
      <c r="C19" s="10" t="s">
        <v>674</v>
      </c>
      <c r="D19" s="10">
        <v>100</v>
      </c>
      <c r="E19" s="10">
        <v>0.24</v>
      </c>
      <c r="F19" s="10">
        <f t="shared" si="0"/>
        <v>100</v>
      </c>
      <c r="G19" s="10">
        <v>0.64</v>
      </c>
      <c r="H19" s="10">
        <v>5.5</v>
      </c>
      <c r="I19" s="113" t="s">
        <v>195</v>
      </c>
      <c r="J19" s="10">
        <v>3</v>
      </c>
      <c r="K19" s="11">
        <f>AVERAGE(G17:G22)</f>
        <v>0.6366666666666666</v>
      </c>
      <c r="L19" s="28" t="str">
        <f t="shared" si="1"/>
        <v>p_eff = 100 , e0_prom = 0.637</v>
      </c>
      <c r="M19" s="6"/>
    </row>
    <row r="20" spans="1:13" x14ac:dyDescent="0.25">
      <c r="B20" s="27">
        <v>14</v>
      </c>
      <c r="C20" s="10" t="s">
        <v>674</v>
      </c>
      <c r="D20" s="10">
        <v>100</v>
      </c>
      <c r="E20" s="10">
        <v>0.26</v>
      </c>
      <c r="F20" s="10">
        <f t="shared" si="0"/>
        <v>100</v>
      </c>
      <c r="G20" s="10">
        <v>0.63</v>
      </c>
      <c r="H20" s="10">
        <v>11</v>
      </c>
      <c r="I20" s="113" t="s">
        <v>195</v>
      </c>
      <c r="J20" s="10">
        <v>3</v>
      </c>
      <c r="K20" s="11">
        <f>AVERAGE(G17:G22)</f>
        <v>0.6366666666666666</v>
      </c>
      <c r="L20" s="28" t="str">
        <f t="shared" si="1"/>
        <v>p_eff = 100 , e0_prom = 0.637</v>
      </c>
      <c r="M20" s="6"/>
    </row>
    <row r="21" spans="1:13" x14ac:dyDescent="0.25">
      <c r="B21" s="27">
        <v>15</v>
      </c>
      <c r="C21" s="10" t="s">
        <v>674</v>
      </c>
      <c r="D21" s="10">
        <v>100</v>
      </c>
      <c r="E21" s="10">
        <v>0.28999999999999998</v>
      </c>
      <c r="F21" s="10">
        <f t="shared" si="0"/>
        <v>100</v>
      </c>
      <c r="G21" s="10">
        <v>0.64</v>
      </c>
      <c r="H21" s="10">
        <v>2.6</v>
      </c>
      <c r="I21" s="113" t="s">
        <v>195</v>
      </c>
      <c r="J21" s="10">
        <v>3</v>
      </c>
      <c r="K21" s="11">
        <f>AVERAGE(G17:G22)</f>
        <v>0.6366666666666666</v>
      </c>
      <c r="L21" s="28" t="str">
        <f t="shared" si="1"/>
        <v>p_eff = 100 , e0_prom = 0.637</v>
      </c>
      <c r="M21" s="6"/>
    </row>
    <row r="22" spans="1:13" ht="15.75" thickBot="1" x14ac:dyDescent="0.3">
      <c r="B22" s="29">
        <v>16</v>
      </c>
      <c r="C22" s="30" t="s">
        <v>674</v>
      </c>
      <c r="D22" s="30">
        <v>100</v>
      </c>
      <c r="E22" s="30">
        <v>0.25</v>
      </c>
      <c r="F22" s="30">
        <f t="shared" si="0"/>
        <v>100</v>
      </c>
      <c r="G22" s="30">
        <v>0.65</v>
      </c>
      <c r="H22" s="30">
        <v>3.6</v>
      </c>
      <c r="I22" s="140" t="s">
        <v>195</v>
      </c>
      <c r="J22" s="30">
        <v>3</v>
      </c>
      <c r="K22" s="53">
        <f>AVERAGE(G17:G22)</f>
        <v>0.6366666666666666</v>
      </c>
      <c r="L22" s="31" t="str">
        <f t="shared" si="1"/>
        <v>p_eff = 100 , e0_prom = 0.637</v>
      </c>
      <c r="M22" s="6"/>
    </row>
    <row r="23" spans="1:13" ht="15.75" thickBot="1" x14ac:dyDescent="0.3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</row>
    <row r="24" spans="1:13" ht="15.75" thickBot="1" x14ac:dyDescent="0.3">
      <c r="A24" s="20" t="s">
        <v>229</v>
      </c>
      <c r="B24" s="21" t="s">
        <v>185</v>
      </c>
      <c r="C24" s="22" t="s">
        <v>25</v>
      </c>
      <c r="D24" s="6"/>
      <c r="E24" s="6"/>
      <c r="F24" s="6"/>
      <c r="G24" s="6"/>
      <c r="H24" s="6"/>
      <c r="I24" s="6"/>
      <c r="J24" s="6"/>
      <c r="K24" s="6"/>
      <c r="L24" s="6"/>
      <c r="M24" s="6"/>
    </row>
    <row r="25" spans="1:13" x14ac:dyDescent="0.25">
      <c r="B25" s="55">
        <v>47.904191616766397</v>
      </c>
      <c r="C25" s="60">
        <v>0.91630901287553601</v>
      </c>
      <c r="D25" s="6"/>
      <c r="E25" s="6"/>
      <c r="F25" s="6"/>
      <c r="G25" s="6"/>
      <c r="H25" s="6"/>
      <c r="I25" s="6"/>
      <c r="J25" s="6"/>
      <c r="K25" s="6"/>
      <c r="L25" s="6"/>
      <c r="M25" s="6"/>
    </row>
    <row r="26" spans="1:13" x14ac:dyDescent="0.25">
      <c r="B26" s="27">
        <v>207.584830339321</v>
      </c>
      <c r="C26" s="28">
        <v>0.85193133047210301</v>
      </c>
      <c r="D26" s="6"/>
      <c r="E26" s="6"/>
      <c r="F26" s="6"/>
      <c r="G26" s="6"/>
      <c r="H26" s="6"/>
      <c r="I26" s="6"/>
      <c r="J26" s="6"/>
      <c r="K26" s="6"/>
      <c r="L26" s="6"/>
      <c r="M26" s="6"/>
    </row>
    <row r="27" spans="1:13" x14ac:dyDescent="0.25">
      <c r="B27" s="27">
        <v>291.41716566866199</v>
      </c>
      <c r="C27" s="28">
        <v>0.77467811158798205</v>
      </c>
      <c r="D27" s="6"/>
      <c r="E27" s="6"/>
      <c r="F27" s="6"/>
      <c r="G27" s="6"/>
      <c r="H27" s="6"/>
      <c r="I27" s="6"/>
      <c r="J27" s="6"/>
      <c r="K27" s="6"/>
      <c r="L27" s="6"/>
      <c r="M27" s="6"/>
    </row>
    <row r="28" spans="1:13" x14ac:dyDescent="0.25">
      <c r="B28" s="27">
        <v>169.660678642714</v>
      </c>
      <c r="C28" s="28">
        <v>0.75836909871244595</v>
      </c>
      <c r="D28" s="6"/>
      <c r="E28" s="6"/>
      <c r="F28" s="6"/>
      <c r="G28" s="6"/>
      <c r="H28" s="6"/>
      <c r="I28" s="6"/>
      <c r="J28" s="6"/>
      <c r="K28" s="6"/>
      <c r="L28" s="6"/>
      <c r="M28" s="6"/>
    </row>
    <row r="29" spans="1:13" x14ac:dyDescent="0.25">
      <c r="B29" s="27">
        <v>435.12974051896202</v>
      </c>
      <c r="C29" s="28">
        <v>0.71545064377682399</v>
      </c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x14ac:dyDescent="0.25">
      <c r="B30" s="27">
        <v>518.96207584830302</v>
      </c>
      <c r="C30" s="28">
        <v>0.71716738197424901</v>
      </c>
      <c r="D30" s="6"/>
      <c r="E30" s="6"/>
      <c r="F30" s="6"/>
      <c r="G30" s="6"/>
      <c r="H30" s="6"/>
      <c r="I30" s="6"/>
      <c r="J30" s="6"/>
      <c r="K30" s="6"/>
      <c r="L30" s="6"/>
      <c r="M30" s="6"/>
    </row>
    <row r="31" spans="1:13" x14ac:dyDescent="0.25">
      <c r="B31" s="27">
        <v>411.17764471057802</v>
      </c>
      <c r="C31" s="28">
        <v>0.69055793991416303</v>
      </c>
      <c r="D31" s="6"/>
      <c r="E31" s="6"/>
      <c r="F31" s="6"/>
      <c r="G31" s="6"/>
      <c r="H31" s="6"/>
      <c r="I31" s="6"/>
      <c r="J31" s="6"/>
      <c r="K31" s="6"/>
      <c r="L31" s="6"/>
      <c r="M31" s="6"/>
    </row>
    <row r="32" spans="1:13" x14ac:dyDescent="0.25">
      <c r="B32" s="27">
        <v>604.79041916167603</v>
      </c>
      <c r="C32" s="28">
        <v>0.59098712446351898</v>
      </c>
      <c r="D32" s="6"/>
      <c r="E32" s="6"/>
      <c r="F32" s="6"/>
      <c r="G32" s="6"/>
      <c r="H32" s="6"/>
      <c r="I32" s="6"/>
      <c r="J32" s="6"/>
      <c r="K32" s="6"/>
      <c r="L32" s="6"/>
      <c r="M32" s="6"/>
    </row>
    <row r="33" spans="2:26" x14ac:dyDescent="0.25">
      <c r="B33" s="27">
        <v>758.48303393213496</v>
      </c>
      <c r="C33" s="28">
        <v>0.58755364806866905</v>
      </c>
      <c r="H33" s="35"/>
      <c r="I33" s="8"/>
      <c r="J33" s="37"/>
      <c r="K33" s="39"/>
      <c r="M33" s="6"/>
    </row>
    <row r="34" spans="2:26" x14ac:dyDescent="0.25">
      <c r="B34" s="27">
        <v>860.27944111776401</v>
      </c>
      <c r="C34" s="28">
        <v>0.53948497854077204</v>
      </c>
      <c r="H34" s="35"/>
      <c r="I34" s="8"/>
      <c r="J34" s="37"/>
      <c r="K34" s="39"/>
    </row>
    <row r="35" spans="2:26" ht="15.75" thickBot="1" x14ac:dyDescent="0.3">
      <c r="B35" s="29">
        <v>1009.98003992015</v>
      </c>
      <c r="C35" s="31">
        <v>0.53948497854077204</v>
      </c>
      <c r="I35" s="6"/>
      <c r="J35" s="6"/>
    </row>
    <row r="40" spans="2:26" x14ac:dyDescent="0.25">
      <c r="M40" s="6"/>
      <c r="N40" s="6"/>
      <c r="O40" s="6"/>
      <c r="P40" s="7"/>
      <c r="T40" s="7"/>
      <c r="U40" s="7"/>
      <c r="V40" s="6"/>
      <c r="W40" s="5"/>
      <c r="X40" s="5"/>
      <c r="Y40" s="5"/>
      <c r="Z40" s="5"/>
    </row>
    <row r="41" spans="2:26" x14ac:dyDescent="0.25">
      <c r="M41" s="37"/>
      <c r="N41" s="39"/>
      <c r="O41" s="39"/>
      <c r="P41" s="49"/>
      <c r="T41" s="37"/>
      <c r="U41" s="37"/>
      <c r="V41" s="4"/>
      <c r="W41" s="4"/>
      <c r="X41" s="37"/>
      <c r="Y41" s="4"/>
    </row>
    <row r="42" spans="2:26" x14ac:dyDescent="0.25">
      <c r="M42" s="37"/>
      <c r="N42" s="39"/>
      <c r="O42" s="39"/>
      <c r="P42" s="49"/>
      <c r="T42" s="37"/>
      <c r="U42" s="37"/>
      <c r="V42" s="4"/>
      <c r="W42" s="4"/>
      <c r="X42" s="37"/>
      <c r="Y42" s="4"/>
    </row>
    <row r="43" spans="2:26" x14ac:dyDescent="0.25">
      <c r="M43" s="37"/>
      <c r="N43" s="39"/>
      <c r="O43" s="39"/>
      <c r="P43" s="49"/>
      <c r="Q43" s="39"/>
      <c r="R43" s="37"/>
      <c r="S43" s="37"/>
      <c r="T43" s="37"/>
      <c r="U43" s="37"/>
      <c r="V43" s="4"/>
      <c r="W43" s="4"/>
      <c r="X43" s="37"/>
      <c r="Y43" s="4"/>
    </row>
    <row r="44" spans="2:26" x14ac:dyDescent="0.25">
      <c r="M44" s="37"/>
      <c r="N44" s="39"/>
      <c r="O44" s="39"/>
      <c r="P44" s="49"/>
      <c r="Q44" s="39"/>
      <c r="R44" s="37"/>
      <c r="S44" s="37"/>
      <c r="T44" s="37"/>
      <c r="U44" s="37"/>
      <c r="V44" s="4"/>
      <c r="W44" s="4"/>
      <c r="X44" s="37"/>
      <c r="Y44" s="4"/>
    </row>
    <row r="45" spans="2:26" x14ac:dyDescent="0.25">
      <c r="M45" s="37"/>
      <c r="N45" s="39"/>
      <c r="O45" s="39"/>
      <c r="P45" s="49"/>
      <c r="Q45" s="39"/>
      <c r="R45" s="37"/>
      <c r="S45" s="37"/>
      <c r="T45" s="37"/>
      <c r="U45" s="37"/>
      <c r="V45" s="4"/>
      <c r="W45" s="4"/>
      <c r="X45" s="37"/>
      <c r="Y45" s="4"/>
    </row>
    <row r="46" spans="2:26" x14ac:dyDescent="0.25">
      <c r="M46" s="37"/>
      <c r="N46" s="39"/>
      <c r="O46" s="39"/>
      <c r="P46" s="49"/>
      <c r="Q46" s="39"/>
      <c r="R46" s="37"/>
      <c r="S46" s="37"/>
      <c r="T46" s="37"/>
      <c r="U46" s="37"/>
      <c r="V46" s="4"/>
      <c r="W46" s="4"/>
      <c r="X46" s="37"/>
      <c r="Y46" s="4"/>
    </row>
    <row r="47" spans="2:26" x14ac:dyDescent="0.25">
      <c r="M47" s="37"/>
      <c r="N47" s="39"/>
      <c r="O47" s="39"/>
      <c r="P47" s="49"/>
      <c r="Q47" s="39"/>
      <c r="R47" s="37"/>
      <c r="S47" s="37"/>
      <c r="T47" s="37"/>
      <c r="U47" s="37"/>
      <c r="V47" s="4"/>
      <c r="W47" s="4"/>
      <c r="X47" s="37"/>
      <c r="Y47" s="4"/>
    </row>
    <row r="48" spans="2:26" x14ac:dyDescent="0.25">
      <c r="M48" s="37"/>
      <c r="N48" s="39"/>
      <c r="O48" s="39"/>
      <c r="P48" s="49"/>
      <c r="Q48" s="39"/>
      <c r="R48" s="37"/>
      <c r="S48" s="37"/>
      <c r="T48" s="37"/>
      <c r="U48" s="37"/>
      <c r="V48" s="4"/>
      <c r="W48" s="4"/>
      <c r="X48" s="37"/>
      <c r="Y48" s="4"/>
    </row>
    <row r="49" spans="13:25" x14ac:dyDescent="0.25">
      <c r="M49" s="6"/>
      <c r="N49" s="6"/>
      <c r="O49" s="5"/>
      <c r="P49" s="5"/>
      <c r="Q49" s="5"/>
      <c r="R49" s="5"/>
      <c r="T49" s="7"/>
      <c r="U49" s="7"/>
    </row>
    <row r="50" spans="13:25" x14ac:dyDescent="0.25">
      <c r="M50" s="37"/>
      <c r="N50" s="37"/>
      <c r="O50" s="4"/>
      <c r="P50" s="4"/>
      <c r="Q50" s="37"/>
      <c r="R50" s="4"/>
      <c r="T50" s="37"/>
      <c r="U50" s="37"/>
    </row>
    <row r="51" spans="13:25" x14ac:dyDescent="0.25">
      <c r="M51" s="37"/>
      <c r="N51" s="37"/>
      <c r="O51" s="4"/>
      <c r="P51" s="4"/>
      <c r="Q51" s="37"/>
      <c r="R51" s="4"/>
      <c r="T51" s="37"/>
      <c r="U51" s="37"/>
    </row>
    <row r="52" spans="13:25" x14ac:dyDescent="0.25">
      <c r="M52" s="37"/>
      <c r="N52" s="37"/>
      <c r="O52" s="4"/>
      <c r="P52" s="4"/>
      <c r="Q52" s="37"/>
      <c r="R52" s="4"/>
      <c r="T52" s="37"/>
      <c r="U52" s="37"/>
    </row>
    <row r="53" spans="13:25" x14ac:dyDescent="0.25">
      <c r="M53" s="37"/>
      <c r="N53" s="37"/>
      <c r="O53" s="4"/>
      <c r="P53" s="4"/>
      <c r="Q53" s="37"/>
      <c r="R53" s="4"/>
      <c r="T53" s="37"/>
      <c r="U53" s="37"/>
    </row>
    <row r="54" spans="13:25" x14ac:dyDescent="0.25">
      <c r="M54" s="37"/>
      <c r="N54" s="37"/>
      <c r="O54" s="4"/>
      <c r="P54" s="4"/>
      <c r="Q54" s="37"/>
      <c r="R54" s="4"/>
      <c r="T54" s="37"/>
      <c r="U54" s="37"/>
    </row>
    <row r="55" spans="13:25" x14ac:dyDescent="0.25">
      <c r="M55" s="37"/>
      <c r="N55" s="37"/>
      <c r="O55" s="4"/>
      <c r="P55" s="4"/>
      <c r="Q55" t="s">
        <v>27</v>
      </c>
      <c r="R55" t="s">
        <v>451</v>
      </c>
      <c r="S55" t="s">
        <v>495</v>
      </c>
      <c r="T55" t="s">
        <v>496</v>
      </c>
      <c r="U55" t="s">
        <v>675</v>
      </c>
      <c r="V55" t="s">
        <v>676</v>
      </c>
      <c r="W55" t="s">
        <v>677</v>
      </c>
      <c r="X55" t="s">
        <v>678</v>
      </c>
      <c r="Y55" t="s">
        <v>679</v>
      </c>
    </row>
    <row r="56" spans="13:25" x14ac:dyDescent="0.25">
      <c r="M56" s="37"/>
      <c r="N56" s="37"/>
      <c r="O56" s="4"/>
      <c r="P56" s="4"/>
      <c r="Q56" t="s">
        <v>680</v>
      </c>
      <c r="T56">
        <v>-7.5999999999999998E-2</v>
      </c>
      <c r="V56">
        <v>0.09</v>
      </c>
      <c r="X56">
        <v>0.9</v>
      </c>
      <c r="Y56">
        <v>9</v>
      </c>
    </row>
    <row r="57" spans="13:25" x14ac:dyDescent="0.25">
      <c r="M57" s="37"/>
      <c r="N57" s="37"/>
      <c r="O57" s="4"/>
      <c r="P57" s="4"/>
      <c r="Q57" t="s">
        <v>638</v>
      </c>
      <c r="T57">
        <v>-6.6000000000000003E-2</v>
      </c>
      <c r="V57">
        <v>0.14000000000000001</v>
      </c>
      <c r="X57">
        <v>0.92</v>
      </c>
      <c r="Y57">
        <v>3</v>
      </c>
    </row>
    <row r="58" spans="13:25" x14ac:dyDescent="0.25">
      <c r="M58" s="37"/>
      <c r="N58" s="37"/>
      <c r="O58" s="4"/>
      <c r="P58" s="4"/>
      <c r="Q58" t="s">
        <v>681</v>
      </c>
      <c r="T58">
        <v>-6.9000000000000006E-2</v>
      </c>
      <c r="V58">
        <v>0.08</v>
      </c>
      <c r="X58">
        <v>0.78</v>
      </c>
      <c r="Y58">
        <v>13</v>
      </c>
    </row>
    <row r="59" spans="13:25" x14ac:dyDescent="0.25">
      <c r="M59" s="37"/>
      <c r="N59" s="37"/>
      <c r="O59" s="4"/>
      <c r="P59" s="4"/>
      <c r="Q59" t="s">
        <v>682</v>
      </c>
      <c r="T59" s="37">
        <v>-5.7000000000000002E-2</v>
      </c>
      <c r="V59" s="37">
        <v>0.06</v>
      </c>
      <c r="X59" s="39">
        <v>0.9</v>
      </c>
      <c r="Y59" s="49" t="s">
        <v>683</v>
      </c>
    </row>
    <row r="60" spans="13:25" x14ac:dyDescent="0.25">
      <c r="M60" s="37"/>
      <c r="N60" s="37"/>
      <c r="O60" s="4"/>
      <c r="P60" s="4"/>
      <c r="Q60" t="s">
        <v>684</v>
      </c>
      <c r="T60" s="37">
        <v>-6.2E-2</v>
      </c>
      <c r="V60" s="37">
        <v>7.0000000000000007E-2</v>
      </c>
      <c r="X60" s="39">
        <v>0.95</v>
      </c>
      <c r="Y60" s="49" t="s">
        <v>683</v>
      </c>
    </row>
    <row r="61" spans="13:25" x14ac:dyDescent="0.25">
      <c r="M61" s="37"/>
      <c r="N61" s="37"/>
      <c r="O61" s="4"/>
      <c r="P61" s="4"/>
      <c r="Q61" t="s">
        <v>685</v>
      </c>
      <c r="T61" s="37">
        <v>-6.7000000000000004E-2</v>
      </c>
      <c r="V61" s="37">
        <v>0.1</v>
      </c>
      <c r="X61" s="39">
        <v>0.73</v>
      </c>
      <c r="Y61" s="49">
        <v>30</v>
      </c>
    </row>
    <row r="62" spans="13:25" x14ac:dyDescent="0.25">
      <c r="M62" s="37"/>
      <c r="N62" s="37"/>
      <c r="O62" s="4"/>
      <c r="P62" s="4"/>
      <c r="Q62" t="s">
        <v>686</v>
      </c>
      <c r="T62" s="37">
        <v>-8.3000000000000004E-2</v>
      </c>
      <c r="V62" s="37">
        <v>0.08</v>
      </c>
      <c r="X62" s="39">
        <v>0.65</v>
      </c>
      <c r="Y62" s="49">
        <v>90</v>
      </c>
    </row>
    <row r="63" spans="13:25" x14ac:dyDescent="0.25">
      <c r="M63" s="37"/>
      <c r="N63" s="37"/>
      <c r="O63" s="4"/>
      <c r="P63" s="4"/>
      <c r="Q63" t="s">
        <v>687</v>
      </c>
      <c r="T63" s="37">
        <v>-0.13</v>
      </c>
      <c r="V63" s="37">
        <v>0.15</v>
      </c>
      <c r="X63" s="39">
        <v>0.9</v>
      </c>
      <c r="Y63" s="49">
        <v>4</v>
      </c>
    </row>
    <row r="64" spans="13:25" x14ac:dyDescent="0.25">
      <c r="M64" s="37"/>
      <c r="N64" s="37"/>
      <c r="O64" s="4"/>
      <c r="P64" s="4"/>
      <c r="Q64" t="s">
        <v>688</v>
      </c>
      <c r="T64" s="37">
        <v>-0.13300000000000001</v>
      </c>
      <c r="V64" s="37">
        <v>0.12</v>
      </c>
      <c r="X64" s="39">
        <v>0.87</v>
      </c>
      <c r="Y64" s="49">
        <v>13</v>
      </c>
    </row>
    <row r="65" spans="1:25" x14ac:dyDescent="0.25">
      <c r="M65" s="37"/>
      <c r="N65" s="37"/>
      <c r="O65" s="4"/>
      <c r="P65" s="4"/>
      <c r="Q65" t="s">
        <v>689</v>
      </c>
      <c r="T65" s="37">
        <v>-0.127</v>
      </c>
      <c r="V65" s="37">
        <v>0.09</v>
      </c>
      <c r="X65" s="39">
        <v>0.93</v>
      </c>
      <c r="Y65" s="49">
        <v>48</v>
      </c>
    </row>
    <row r="66" spans="1:25" x14ac:dyDescent="0.25">
      <c r="M66" s="37"/>
      <c r="N66" s="37"/>
      <c r="O66" s="4"/>
      <c r="P66" s="4"/>
      <c r="Q66" t="s">
        <v>690</v>
      </c>
      <c r="T66" s="37">
        <v>-0.22800000000000001</v>
      </c>
      <c r="V66" s="37">
        <v>0.14000000000000001</v>
      </c>
      <c r="X66" s="39">
        <v>0.95</v>
      </c>
      <c r="Y66" s="49">
        <v>11.5</v>
      </c>
    </row>
    <row r="67" spans="1:25" x14ac:dyDescent="0.25">
      <c r="A67" s="36"/>
      <c r="B67" s="37"/>
      <c r="L67" s="39"/>
      <c r="M67" s="37"/>
      <c r="N67" s="37"/>
      <c r="O67" s="4"/>
      <c r="P67" s="4"/>
      <c r="Q67" t="s">
        <v>691</v>
      </c>
      <c r="T67" s="37">
        <v>-0.23</v>
      </c>
      <c r="V67" s="37">
        <v>0.1</v>
      </c>
      <c r="X67" s="39">
        <v>0.97</v>
      </c>
      <c r="Y67" s="49">
        <v>59.5</v>
      </c>
    </row>
    <row r="68" spans="1:25" x14ac:dyDescent="0.25">
      <c r="A68" s="36"/>
      <c r="B68" s="37"/>
      <c r="L68" s="39"/>
      <c r="M68" s="37"/>
      <c r="N68" s="37"/>
      <c r="O68" s="4"/>
      <c r="P68" s="4"/>
      <c r="Q68" t="s">
        <v>692</v>
      </c>
      <c r="T68">
        <v>-0.218</v>
      </c>
      <c r="V68">
        <v>0.15</v>
      </c>
      <c r="X68">
        <v>0.9</v>
      </c>
      <c r="Y68">
        <v>7</v>
      </c>
    </row>
    <row r="69" spans="1:25" x14ac:dyDescent="0.25">
      <c r="A69" s="36"/>
      <c r="B69" s="37"/>
      <c r="L69" s="39"/>
      <c r="M69" s="37"/>
      <c r="N69" s="37"/>
      <c r="O69" s="4"/>
      <c r="P69" s="4"/>
      <c r="Q69" t="s">
        <v>693</v>
      </c>
      <c r="T69">
        <v>-0.22700000000000001</v>
      </c>
      <c r="V69">
        <v>0.16</v>
      </c>
      <c r="X69">
        <v>0.9</v>
      </c>
      <c r="Y69" t="s">
        <v>683</v>
      </c>
    </row>
    <row r="70" spans="1:25" x14ac:dyDescent="0.25">
      <c r="A70" s="36"/>
      <c r="B70" s="37"/>
      <c r="L70" s="39"/>
      <c r="M70" s="37"/>
      <c r="N70" s="37"/>
      <c r="O70" s="4"/>
      <c r="P70" s="4"/>
      <c r="Q70" t="s">
        <v>694</v>
      </c>
      <c r="T70">
        <v>-0.221</v>
      </c>
      <c r="V70">
        <v>0.18</v>
      </c>
      <c r="X70">
        <v>0.9</v>
      </c>
      <c r="Y70">
        <v>3.2</v>
      </c>
    </row>
    <row r="71" spans="1:25" x14ac:dyDescent="0.25">
      <c r="A71" s="36"/>
      <c r="B71" s="37"/>
      <c r="L71" s="39"/>
      <c r="M71" s="37"/>
      <c r="N71" s="37"/>
      <c r="O71" s="4"/>
      <c r="P71" s="4"/>
      <c r="Q71" t="s">
        <v>695</v>
      </c>
      <c r="T71">
        <v>-0.20899999999999999</v>
      </c>
      <c r="V71">
        <v>0.15</v>
      </c>
      <c r="X71">
        <v>0.92</v>
      </c>
      <c r="Y71">
        <v>4</v>
      </c>
    </row>
    <row r="72" spans="1:25" x14ac:dyDescent="0.25">
      <c r="A72" s="36"/>
      <c r="B72" s="37"/>
      <c r="L72" s="39"/>
      <c r="M72" s="37"/>
      <c r="N72" s="37"/>
      <c r="O72" s="4"/>
      <c r="P72" s="4"/>
      <c r="Q72" s="37"/>
      <c r="R72" s="4"/>
      <c r="T72" s="37"/>
      <c r="U72" s="37"/>
    </row>
    <row r="73" spans="1:25" x14ac:dyDescent="0.25">
      <c r="A73" s="36"/>
      <c r="B73" s="37"/>
      <c r="L73" s="39"/>
      <c r="M73" s="37"/>
      <c r="N73" s="37"/>
      <c r="O73" s="4"/>
      <c r="P73" s="4"/>
      <c r="Q73" s="37"/>
      <c r="R73" s="4"/>
      <c r="T73" s="37"/>
      <c r="U73" s="37"/>
    </row>
    <row r="74" spans="1:25" x14ac:dyDescent="0.25">
      <c r="A74" s="36"/>
      <c r="B74" s="37"/>
      <c r="L74" s="39"/>
      <c r="M74" s="37"/>
      <c r="N74" s="37"/>
      <c r="O74" s="4"/>
      <c r="P74" s="4"/>
      <c r="Q74" s="37"/>
      <c r="R74" s="4"/>
      <c r="T74" s="37"/>
      <c r="U74" s="37"/>
    </row>
    <row r="75" spans="1:25" x14ac:dyDescent="0.25">
      <c r="A75" s="36"/>
      <c r="B75" s="37"/>
      <c r="L75" s="39"/>
      <c r="M75" s="37"/>
      <c r="N75" s="37"/>
      <c r="O75" s="4"/>
      <c r="P75" s="4"/>
      <c r="Q75" s="37"/>
      <c r="R75" s="4"/>
      <c r="T75" s="37"/>
      <c r="U75" s="37"/>
    </row>
    <row r="104" spans="5:10" x14ac:dyDescent="0.25">
      <c r="E104" s="4"/>
      <c r="G104" s="4"/>
      <c r="H104" s="50"/>
      <c r="I104" s="50"/>
      <c r="J104" s="50"/>
    </row>
    <row r="105" spans="5:10" x14ac:dyDescent="0.25">
      <c r="E105" s="4"/>
      <c r="G105" s="4"/>
      <c r="H105" s="50"/>
      <c r="I105" s="50"/>
    </row>
    <row r="106" spans="5:10" x14ac:dyDescent="0.25">
      <c r="E106" s="4"/>
      <c r="G106" s="4"/>
      <c r="H106" s="50"/>
      <c r="I106" s="50"/>
    </row>
    <row r="107" spans="5:10" x14ac:dyDescent="0.25">
      <c r="E107" s="4"/>
      <c r="G107" s="4"/>
      <c r="H107" s="50"/>
      <c r="I107" s="50"/>
    </row>
    <row r="108" spans="5:10" x14ac:dyDescent="0.25">
      <c r="E108" s="4"/>
      <c r="G108" s="4"/>
      <c r="H108" s="50"/>
      <c r="I108" s="50"/>
    </row>
    <row r="109" spans="5:10" x14ac:dyDescent="0.25">
      <c r="E109" s="4"/>
      <c r="G109" s="4"/>
      <c r="H109" s="50"/>
      <c r="I109" s="50"/>
    </row>
    <row r="110" spans="5:10" x14ac:dyDescent="0.25">
      <c r="E110" s="4"/>
      <c r="G110" s="4"/>
      <c r="H110" s="50"/>
      <c r="I110" s="50"/>
    </row>
    <row r="111" spans="5:10" x14ac:dyDescent="0.25">
      <c r="E111" s="4"/>
      <c r="G111" s="4"/>
      <c r="H111" s="50"/>
      <c r="I111" s="50"/>
    </row>
    <row r="112" spans="5:10" x14ac:dyDescent="0.25">
      <c r="E112" s="4"/>
      <c r="G112" s="4"/>
      <c r="H112" s="50"/>
      <c r="I112" s="50"/>
    </row>
    <row r="113" spans="5:9" x14ac:dyDescent="0.25">
      <c r="E113" s="4"/>
      <c r="G113" s="4"/>
      <c r="H113" s="50"/>
      <c r="I113" s="50"/>
    </row>
    <row r="114" spans="5:9" x14ac:dyDescent="0.25">
      <c r="E114" s="4"/>
      <c r="G114" s="4"/>
      <c r="H114" s="50"/>
      <c r="I114" s="50"/>
    </row>
    <row r="115" spans="5:9" x14ac:dyDescent="0.25">
      <c r="E115" s="4"/>
      <c r="G115" s="4"/>
      <c r="H115" s="50"/>
      <c r="I115" s="50"/>
    </row>
    <row r="116" spans="5:9" x14ac:dyDescent="0.25">
      <c r="E116" s="4"/>
      <c r="G116" s="4"/>
      <c r="H116" s="50"/>
      <c r="I116" s="50"/>
    </row>
    <row r="117" spans="5:9" x14ac:dyDescent="0.25">
      <c r="E117" s="4"/>
      <c r="G117" s="4"/>
      <c r="H117" s="50"/>
      <c r="I117" s="50"/>
    </row>
    <row r="118" spans="5:9" x14ac:dyDescent="0.25">
      <c r="E118" s="4"/>
      <c r="G118" s="4"/>
      <c r="H118" s="50"/>
      <c r="I118" s="50"/>
    </row>
    <row r="119" spans="5:9" x14ac:dyDescent="0.25">
      <c r="E119" s="4"/>
      <c r="G119" s="4"/>
      <c r="H119" s="50"/>
      <c r="I119" s="50"/>
    </row>
    <row r="120" spans="5:9" x14ac:dyDescent="0.25">
      <c r="E120" s="4"/>
      <c r="G120" s="4"/>
      <c r="H120" s="50"/>
      <c r="I120" s="50"/>
    </row>
    <row r="121" spans="5:9" x14ac:dyDescent="0.25">
      <c r="E121" s="4"/>
      <c r="G121" s="4"/>
      <c r="H121" s="50"/>
      <c r="I121" s="50"/>
    </row>
    <row r="122" spans="5:9" x14ac:dyDescent="0.25">
      <c r="E122" s="4"/>
      <c r="G122" s="4"/>
      <c r="H122" s="50"/>
      <c r="I122" s="50"/>
    </row>
    <row r="123" spans="5:9" x14ac:dyDescent="0.25">
      <c r="E123" s="4"/>
      <c r="G123" s="4"/>
      <c r="H123" s="50"/>
      <c r="I123" s="50"/>
    </row>
    <row r="124" spans="5:9" x14ac:dyDescent="0.25">
      <c r="E124" s="4"/>
      <c r="G124" s="4"/>
      <c r="H124" s="50"/>
      <c r="I124" s="50"/>
    </row>
    <row r="125" spans="5:9" x14ac:dyDescent="0.25">
      <c r="E125" s="4"/>
      <c r="G125" s="4"/>
      <c r="H125" s="50"/>
      <c r="I125" s="50"/>
    </row>
    <row r="126" spans="5:9" x14ac:dyDescent="0.25">
      <c r="E126" s="4"/>
      <c r="G126" s="4"/>
      <c r="H126" s="50"/>
      <c r="I126" s="50"/>
    </row>
    <row r="127" spans="5:9" x14ac:dyDescent="0.25">
      <c r="E127" s="4"/>
      <c r="G127" s="4"/>
      <c r="H127" s="50"/>
      <c r="I127" s="50"/>
    </row>
    <row r="128" spans="5:9" x14ac:dyDescent="0.25">
      <c r="E128" s="4"/>
      <c r="G128" s="4"/>
      <c r="H128" s="50"/>
      <c r="I128" s="50"/>
    </row>
    <row r="129" spans="5:9" x14ac:dyDescent="0.25">
      <c r="E129" s="4"/>
      <c r="G129" s="4"/>
      <c r="H129" s="50"/>
      <c r="I129" s="50"/>
    </row>
    <row r="130" spans="5:9" x14ac:dyDescent="0.25">
      <c r="E130" s="4"/>
      <c r="G130" s="4"/>
      <c r="H130" s="50"/>
      <c r="I130" s="50"/>
    </row>
    <row r="131" spans="5:9" x14ac:dyDescent="0.25">
      <c r="E131" s="4"/>
      <c r="G131" s="4"/>
      <c r="H131" s="50"/>
      <c r="I131" s="50"/>
    </row>
    <row r="132" spans="5:9" x14ac:dyDescent="0.25">
      <c r="E132" s="4"/>
      <c r="G132" s="4"/>
      <c r="H132" s="50"/>
      <c r="I132" s="50"/>
    </row>
    <row r="133" spans="5:9" x14ac:dyDescent="0.25">
      <c r="E133" s="4"/>
      <c r="G133" s="4"/>
      <c r="H133" s="50"/>
      <c r="I133" s="50"/>
    </row>
    <row r="134" spans="5:9" x14ac:dyDescent="0.25">
      <c r="E134" s="4"/>
      <c r="G134" s="4"/>
      <c r="H134" s="50"/>
      <c r="I134" s="50"/>
    </row>
    <row r="135" spans="5:9" x14ac:dyDescent="0.25">
      <c r="E135" s="4"/>
      <c r="G135" s="4"/>
      <c r="H135" s="50"/>
      <c r="I135" s="50"/>
    </row>
    <row r="136" spans="5:9" x14ac:dyDescent="0.25">
      <c r="E136" s="4"/>
      <c r="G136" s="4"/>
      <c r="H136" s="50"/>
      <c r="I136" s="50"/>
    </row>
    <row r="137" spans="5:9" x14ac:dyDescent="0.25">
      <c r="E137" s="4"/>
      <c r="G137" s="4"/>
      <c r="H137" s="50"/>
      <c r="I137" s="50"/>
    </row>
    <row r="138" spans="5:9" x14ac:dyDescent="0.25">
      <c r="E138" s="4"/>
      <c r="G138" s="4"/>
      <c r="H138" s="50"/>
      <c r="I138" s="50"/>
    </row>
    <row r="139" spans="5:9" x14ac:dyDescent="0.25">
      <c r="E139" s="4"/>
      <c r="G139" s="4"/>
      <c r="H139" s="50"/>
      <c r="I139" s="50"/>
    </row>
    <row r="140" spans="5:9" x14ac:dyDescent="0.25">
      <c r="E140" s="4"/>
      <c r="G140" s="4"/>
      <c r="H140" s="50"/>
      <c r="I140" s="50"/>
    </row>
    <row r="141" spans="5:9" x14ac:dyDescent="0.25">
      <c r="E141" s="4"/>
      <c r="G141" s="4"/>
      <c r="H141" s="50"/>
      <c r="I141" s="50"/>
    </row>
    <row r="142" spans="5:9" x14ac:dyDescent="0.25">
      <c r="E142" s="4"/>
      <c r="G142" s="4"/>
      <c r="H142" s="50"/>
      <c r="I142" s="50"/>
    </row>
    <row r="143" spans="5:9" x14ac:dyDescent="0.25">
      <c r="E143" s="4"/>
      <c r="G143" s="4"/>
      <c r="H143" s="50"/>
      <c r="I143" s="50"/>
    </row>
    <row r="144" spans="5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  <row r="157" spans="9:9" x14ac:dyDescent="0.25">
      <c r="I157" s="50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E6632B-12FB-4870-9420-D25464E5226F}">
  <sheetPr>
    <tabColor rgb="FF92D050"/>
  </sheetPr>
  <dimension ref="A1:I367"/>
  <sheetViews>
    <sheetView zoomScale="160" zoomScaleNormal="160" workbookViewId="0">
      <selection activeCell="C2" sqref="C2"/>
    </sheetView>
  </sheetViews>
  <sheetFormatPr baseColWidth="10" defaultRowHeight="15" x14ac:dyDescent="0.25"/>
  <sheetData>
    <row r="1" spans="1:4" ht="15.75" thickBot="1" x14ac:dyDescent="0.3">
      <c r="A1" s="21" t="s">
        <v>79</v>
      </c>
      <c r="B1" s="67" t="s">
        <v>27</v>
      </c>
      <c r="C1" s="67" t="s">
        <v>1017</v>
      </c>
      <c r="D1" s="22" t="s">
        <v>25</v>
      </c>
    </row>
    <row r="2" spans="1:4" x14ac:dyDescent="0.25">
      <c r="A2" s="172" t="s">
        <v>80</v>
      </c>
      <c r="B2" s="183">
        <v>1</v>
      </c>
      <c r="C2" s="127">
        <f>'TP LISBON'!B35</f>
        <v>20</v>
      </c>
      <c r="D2" s="184">
        <f>'TP LISBON'!C35</f>
        <v>0.96809999999999996</v>
      </c>
    </row>
    <row r="3" spans="1:4" x14ac:dyDescent="0.25">
      <c r="A3" s="70" t="s">
        <v>80</v>
      </c>
      <c r="B3" s="178">
        <v>2</v>
      </c>
      <c r="C3" s="41">
        <f>'TP LISBON'!B36</f>
        <v>28</v>
      </c>
      <c r="D3" s="179">
        <f>'TP LISBON'!C36</f>
        <v>0.96489999999999998</v>
      </c>
    </row>
    <row r="4" spans="1:4" x14ac:dyDescent="0.25">
      <c r="A4" s="70" t="s">
        <v>80</v>
      </c>
      <c r="B4" s="178">
        <v>3</v>
      </c>
      <c r="C4" s="41">
        <f>'TP LISBON'!B37</f>
        <v>39</v>
      </c>
      <c r="D4" s="179">
        <f>'TP LISBON'!C37</f>
        <v>0.96199999999999997</v>
      </c>
    </row>
    <row r="5" spans="1:4" x14ac:dyDescent="0.25">
      <c r="A5" s="70" t="s">
        <v>80</v>
      </c>
      <c r="B5" s="178">
        <v>4</v>
      </c>
      <c r="C5" s="41">
        <f>'TP LISBON'!B38</f>
        <v>47</v>
      </c>
      <c r="D5" s="179">
        <f>'TP LISBON'!C38</f>
        <v>0.94979999999999998</v>
      </c>
    </row>
    <row r="6" spans="1:4" x14ac:dyDescent="0.25">
      <c r="A6" s="70" t="s">
        <v>80</v>
      </c>
      <c r="B6" s="178">
        <v>5</v>
      </c>
      <c r="C6" s="41">
        <f>'TP LISBON'!B39</f>
        <v>70</v>
      </c>
      <c r="D6" s="179">
        <f>'TP LISBON'!C39</f>
        <v>0.93859999999999999</v>
      </c>
    </row>
    <row r="7" spans="1:4" x14ac:dyDescent="0.25">
      <c r="A7" s="70" t="s">
        <v>80</v>
      </c>
      <c r="B7" s="178">
        <v>6</v>
      </c>
      <c r="C7" s="41">
        <f>'TP LISBON'!B40</f>
        <v>100</v>
      </c>
      <c r="D7" s="179">
        <f>'TP LISBON'!C40</f>
        <v>0.91610000000000003</v>
      </c>
    </row>
    <row r="8" spans="1:4" x14ac:dyDescent="0.25">
      <c r="A8" s="70" t="s">
        <v>80</v>
      </c>
      <c r="B8" s="178">
        <v>7</v>
      </c>
      <c r="C8" s="41">
        <f>'TP LISBON'!B41</f>
        <v>87</v>
      </c>
      <c r="D8" s="179">
        <f>'TP LISBON'!C41</f>
        <v>0.93030000000000002</v>
      </c>
    </row>
    <row r="9" spans="1:4" x14ac:dyDescent="0.25">
      <c r="A9" s="70" t="s">
        <v>80</v>
      </c>
      <c r="B9" s="178">
        <v>8</v>
      </c>
      <c r="C9" s="41">
        <f>'TP LISBON'!B42</f>
        <v>134</v>
      </c>
      <c r="D9" s="179">
        <f>'TP LISBON'!C42</f>
        <v>0.89980000000000004</v>
      </c>
    </row>
    <row r="10" spans="1:4" x14ac:dyDescent="0.25">
      <c r="A10" s="70" t="s">
        <v>80</v>
      </c>
      <c r="B10" s="178">
        <v>9</v>
      </c>
      <c r="C10" s="41">
        <f>'TP LISBON'!B43</f>
        <v>192</v>
      </c>
      <c r="D10" s="179">
        <f>'TP LISBON'!C43</f>
        <v>0.8821</v>
      </c>
    </row>
    <row r="11" spans="1:4" x14ac:dyDescent="0.25">
      <c r="A11" s="70" t="s">
        <v>80</v>
      </c>
      <c r="B11" s="178">
        <v>10</v>
      </c>
      <c r="C11" s="41">
        <f>'TP LISBON'!B44</f>
        <v>271</v>
      </c>
      <c r="D11" s="179">
        <f>'TP LISBON'!C44</f>
        <v>0.86309999999999998</v>
      </c>
    </row>
    <row r="12" spans="1:4" x14ac:dyDescent="0.25">
      <c r="A12" s="70" t="s">
        <v>80</v>
      </c>
      <c r="B12" s="178">
        <v>11</v>
      </c>
      <c r="C12" s="41">
        <f>'TP LISBON'!B45</f>
        <v>268</v>
      </c>
      <c r="D12" s="179">
        <f>'TP LISBON'!C45</f>
        <v>0.87649999999999995</v>
      </c>
    </row>
    <row r="13" spans="1:4" x14ac:dyDescent="0.25">
      <c r="A13" s="70" t="s">
        <v>80</v>
      </c>
      <c r="B13" s="178">
        <v>12</v>
      </c>
      <c r="C13" s="41">
        <f>'TP LISBON'!B46</f>
        <v>257</v>
      </c>
      <c r="D13" s="179">
        <f>'TP LISBON'!C46</f>
        <v>0.88080000000000003</v>
      </c>
    </row>
    <row r="14" spans="1:4" x14ac:dyDescent="0.25">
      <c r="A14" s="70" t="s">
        <v>80</v>
      </c>
      <c r="B14" s="178">
        <v>13</v>
      </c>
      <c r="C14" s="41">
        <f>'TP LISBON'!B47</f>
        <v>362</v>
      </c>
      <c r="D14" s="179">
        <f>'TP LISBON'!C47</f>
        <v>0.85919999999999996</v>
      </c>
    </row>
    <row r="15" spans="1:4" x14ac:dyDescent="0.25">
      <c r="A15" s="70" t="s">
        <v>80</v>
      </c>
      <c r="B15" s="178">
        <v>14</v>
      </c>
      <c r="C15" s="41">
        <f>'TP LISBON'!B48</f>
        <v>928</v>
      </c>
      <c r="D15" s="179">
        <f>'TP LISBON'!C48</f>
        <v>0.80600000000000005</v>
      </c>
    </row>
    <row r="16" spans="1:4" x14ac:dyDescent="0.25">
      <c r="A16" s="70" t="s">
        <v>80</v>
      </c>
      <c r="B16" s="178">
        <v>15</v>
      </c>
      <c r="C16" s="41">
        <f>'TP LISBON'!B49</f>
        <v>350</v>
      </c>
      <c r="D16" s="179">
        <f>'TP LISBON'!C49</f>
        <v>0.85109999999999997</v>
      </c>
    </row>
    <row r="17" spans="1:4" x14ac:dyDescent="0.25">
      <c r="A17" s="70" t="s">
        <v>80</v>
      </c>
      <c r="B17" s="178">
        <v>16</v>
      </c>
      <c r="C17" s="41">
        <f>'TP LISBON'!B50</f>
        <v>331</v>
      </c>
      <c r="D17" s="179">
        <f>'TP LISBON'!C50</f>
        <v>0.85970000000000002</v>
      </c>
    </row>
    <row r="18" spans="1:4" x14ac:dyDescent="0.25">
      <c r="A18" s="70" t="s">
        <v>80</v>
      </c>
      <c r="B18" s="178">
        <v>17</v>
      </c>
      <c r="C18" s="41">
        <f>'TP LISBON'!B51</f>
        <v>496</v>
      </c>
      <c r="D18" s="179">
        <f>'TP LISBON'!C51</f>
        <v>0.82989999999999997</v>
      </c>
    </row>
    <row r="19" spans="1:4" x14ac:dyDescent="0.25">
      <c r="A19" s="70" t="s">
        <v>80</v>
      </c>
      <c r="B19" s="178">
        <v>18</v>
      </c>
      <c r="C19" s="41">
        <f>'TP LISBON'!B52</f>
        <v>632</v>
      </c>
      <c r="D19" s="179">
        <f>'TP LISBON'!C52</f>
        <v>0.81720000000000004</v>
      </c>
    </row>
    <row r="20" spans="1:4" x14ac:dyDescent="0.25">
      <c r="A20" s="70" t="s">
        <v>750</v>
      </c>
      <c r="B20" s="178">
        <v>1</v>
      </c>
      <c r="C20" s="41">
        <f>FRS!B64</f>
        <v>184.6</v>
      </c>
      <c r="D20" s="179">
        <f>FRS!C64</f>
        <v>0.89700000000000002</v>
      </c>
    </row>
    <row r="21" spans="1:4" x14ac:dyDescent="0.25">
      <c r="A21" s="70" t="s">
        <v>750</v>
      </c>
      <c r="B21" s="178">
        <v>2</v>
      </c>
      <c r="C21" s="41">
        <f>FRS!B65</f>
        <v>186</v>
      </c>
      <c r="D21" s="179">
        <f>FRS!C65</f>
        <v>0.90600000000000003</v>
      </c>
    </row>
    <row r="22" spans="1:4" x14ac:dyDescent="0.25">
      <c r="A22" s="70" t="s">
        <v>750</v>
      </c>
      <c r="B22" s="178">
        <v>3</v>
      </c>
      <c r="C22" s="41">
        <f>FRS!B66</f>
        <v>613.6</v>
      </c>
      <c r="D22" s="179">
        <f>FRS!C66</f>
        <v>0.83199999999999996</v>
      </c>
    </row>
    <row r="23" spans="1:4" x14ac:dyDescent="0.25">
      <c r="A23" s="70" t="s">
        <v>750</v>
      </c>
      <c r="B23" s="178">
        <v>4</v>
      </c>
      <c r="C23" s="41">
        <f>FRS!B67</f>
        <v>193.7</v>
      </c>
      <c r="D23" s="179">
        <f>FRS!C67</f>
        <v>0.90900000000000003</v>
      </c>
    </row>
    <row r="24" spans="1:4" x14ac:dyDescent="0.25">
      <c r="A24" s="70" t="s">
        <v>750</v>
      </c>
      <c r="B24" s="178">
        <v>5</v>
      </c>
      <c r="C24" s="41">
        <f>FRS!B68</f>
        <v>545.5</v>
      </c>
      <c r="D24" s="179">
        <f>FRS!C68</f>
        <v>0.84299999999999997</v>
      </c>
    </row>
    <row r="25" spans="1:4" x14ac:dyDescent="0.25">
      <c r="A25" s="70" t="s">
        <v>750</v>
      </c>
      <c r="B25" s="178">
        <v>6</v>
      </c>
      <c r="C25" s="41">
        <f>FRS!B69</f>
        <v>189.7</v>
      </c>
      <c r="D25" s="179">
        <f>FRS!C69</f>
        <v>0.90200000000000002</v>
      </c>
    </row>
    <row r="26" spans="1:4" x14ac:dyDescent="0.25">
      <c r="A26" s="70" t="s">
        <v>750</v>
      </c>
      <c r="B26" s="178">
        <v>7</v>
      </c>
      <c r="C26" s="41">
        <f>FRS!B70</f>
        <v>356</v>
      </c>
      <c r="D26" s="179">
        <f>FRS!C70</f>
        <v>0.87</v>
      </c>
    </row>
    <row r="27" spans="1:4" x14ac:dyDescent="0.25">
      <c r="A27" s="70" t="s">
        <v>82</v>
      </c>
      <c r="B27" s="178">
        <v>1</v>
      </c>
      <c r="C27" s="41">
        <f>TICINO!B25</f>
        <v>438.5</v>
      </c>
      <c r="D27" s="179">
        <f>TICINO!C25</f>
        <v>0.81</v>
      </c>
    </row>
    <row r="28" spans="1:4" x14ac:dyDescent="0.25">
      <c r="A28" s="70" t="s">
        <v>82</v>
      </c>
      <c r="B28" s="178">
        <v>2</v>
      </c>
      <c r="C28" s="41">
        <f>TICINO!B26</f>
        <v>397.3</v>
      </c>
      <c r="D28" s="179">
        <f>TICINO!C26</f>
        <v>0.82399999999999995</v>
      </c>
    </row>
    <row r="29" spans="1:4" x14ac:dyDescent="0.25">
      <c r="A29" s="70" t="s">
        <v>82</v>
      </c>
      <c r="B29" s="178">
        <v>3</v>
      </c>
      <c r="C29" s="41">
        <f>TICINO!B27</f>
        <v>677</v>
      </c>
      <c r="D29" s="179">
        <f>TICINO!C27</f>
        <v>0.80900000000000005</v>
      </c>
    </row>
    <row r="30" spans="1:4" x14ac:dyDescent="0.25">
      <c r="A30" s="70" t="s">
        <v>82</v>
      </c>
      <c r="B30" s="178">
        <v>4</v>
      </c>
      <c r="C30" s="41">
        <f>TICINO!B28</f>
        <v>1061</v>
      </c>
      <c r="D30" s="179">
        <f>TICINO!C28</f>
        <v>0.77</v>
      </c>
    </row>
    <row r="31" spans="1:4" x14ac:dyDescent="0.25">
      <c r="A31" s="70" t="s">
        <v>82</v>
      </c>
      <c r="B31" s="178">
        <v>5</v>
      </c>
      <c r="C31" s="41">
        <f>TICINO!B29</f>
        <v>620</v>
      </c>
      <c r="D31" s="179">
        <f>TICINO!C29</f>
        <v>0.82699999999999996</v>
      </c>
    </row>
    <row r="32" spans="1:4" x14ac:dyDescent="0.25">
      <c r="A32" s="70" t="s">
        <v>82</v>
      </c>
      <c r="B32" s="178">
        <v>6</v>
      </c>
      <c r="C32" s="41">
        <f>TICINO!B30</f>
        <v>1543.3</v>
      </c>
      <c r="D32" s="179">
        <f>TICINO!C30</f>
        <v>0.67800000000000005</v>
      </c>
    </row>
    <row r="33" spans="1:4" x14ac:dyDescent="0.25">
      <c r="A33" s="70" t="s">
        <v>82</v>
      </c>
      <c r="B33" s="178">
        <v>7</v>
      </c>
      <c r="C33" s="41">
        <f>TICINO!B31</f>
        <v>726.2</v>
      </c>
      <c r="D33" s="179">
        <f>TICINO!C31</f>
        <v>0.77800000000000002</v>
      </c>
    </row>
    <row r="34" spans="1:4" x14ac:dyDescent="0.25">
      <c r="A34" s="70" t="s">
        <v>82</v>
      </c>
      <c r="B34" s="178">
        <v>8</v>
      </c>
      <c r="C34" s="41">
        <f>TICINO!B32</f>
        <v>524.70000000000005</v>
      </c>
      <c r="D34" s="179">
        <f>TICINO!C32</f>
        <v>0.81399999999999995</v>
      </c>
    </row>
    <row r="35" spans="1:4" x14ac:dyDescent="0.25">
      <c r="A35" s="70" t="s">
        <v>82</v>
      </c>
      <c r="B35" s="178">
        <v>9</v>
      </c>
      <c r="C35" s="41">
        <f>TICINO!B33</f>
        <v>212.3</v>
      </c>
      <c r="D35" s="179">
        <f>TICINO!C33</f>
        <v>0.85599999999999998</v>
      </c>
    </row>
    <row r="36" spans="1:4" x14ac:dyDescent="0.25">
      <c r="A36" s="70" t="s">
        <v>82</v>
      </c>
      <c r="B36" s="178">
        <v>10</v>
      </c>
      <c r="C36" s="41">
        <f>TICINO!B34</f>
        <v>204.7</v>
      </c>
      <c r="D36" s="179">
        <f>TICINO!C34</f>
        <v>0.82699999999999996</v>
      </c>
    </row>
    <row r="37" spans="1:4" x14ac:dyDescent="0.25">
      <c r="A37" s="70" t="s">
        <v>82</v>
      </c>
      <c r="B37" s="178">
        <v>11</v>
      </c>
      <c r="C37" s="41">
        <f>TICINO!B35</f>
        <v>419.8</v>
      </c>
      <c r="D37" s="179">
        <f>TICINO!C35</f>
        <v>0.78500000000000003</v>
      </c>
    </row>
    <row r="38" spans="1:4" x14ac:dyDescent="0.25">
      <c r="A38" s="70" t="s">
        <v>82</v>
      </c>
      <c r="B38" s="178">
        <v>12</v>
      </c>
      <c r="C38" s="41">
        <f>TICINO!B36</f>
        <v>102.3</v>
      </c>
      <c r="D38" s="179">
        <f>TICINO!C36</f>
        <v>0.85199999999999998</v>
      </c>
    </row>
    <row r="39" spans="1:4" x14ac:dyDescent="0.25">
      <c r="A39" s="70" t="s">
        <v>82</v>
      </c>
      <c r="B39" s="178">
        <v>13</v>
      </c>
      <c r="C39" s="41">
        <f>TICINO!B37</f>
        <v>164</v>
      </c>
      <c r="D39" s="179">
        <f>TICINO!C37</f>
        <v>0.84699999999999998</v>
      </c>
    </row>
    <row r="40" spans="1:4" x14ac:dyDescent="0.25">
      <c r="A40" s="70" t="s">
        <v>82</v>
      </c>
      <c r="B40" s="178">
        <v>14</v>
      </c>
      <c r="C40" s="41">
        <f>TICINO!B38</f>
        <v>810</v>
      </c>
      <c r="D40" s="179">
        <f>TICINO!C38</f>
        <v>0.76100000000000001</v>
      </c>
    </row>
    <row r="41" spans="1:4" x14ac:dyDescent="0.25">
      <c r="A41" s="70" t="s">
        <v>82</v>
      </c>
      <c r="B41" s="178">
        <v>15</v>
      </c>
      <c r="C41" s="41">
        <f>TICINO!B39</f>
        <v>323.7</v>
      </c>
      <c r="D41" s="179">
        <f>TICINO!C39</f>
        <v>0.81899999999999995</v>
      </c>
    </row>
    <row r="42" spans="1:4" x14ac:dyDescent="0.25">
      <c r="A42" s="70" t="s">
        <v>82</v>
      </c>
      <c r="B42" s="178">
        <v>16</v>
      </c>
      <c r="C42" s="41">
        <f>TICINO!B40</f>
        <v>336.7</v>
      </c>
      <c r="D42" s="179">
        <f>TICINO!C40</f>
        <v>0.79600000000000004</v>
      </c>
    </row>
    <row r="43" spans="1:4" x14ac:dyDescent="0.25">
      <c r="A43" s="70" t="s">
        <v>82</v>
      </c>
      <c r="B43" s="178">
        <v>17</v>
      </c>
      <c r="C43" s="41">
        <f>TICINO!B41</f>
        <v>146.9</v>
      </c>
      <c r="D43" s="179">
        <f>TICINO!C41</f>
        <v>0.86699999999999999</v>
      </c>
    </row>
    <row r="44" spans="1:4" x14ac:dyDescent="0.25">
      <c r="A44" s="70" t="s">
        <v>82</v>
      </c>
      <c r="B44" s="178">
        <v>18</v>
      </c>
      <c r="C44" s="41">
        <f>TICINO!B42</f>
        <v>94.7</v>
      </c>
      <c r="D44" s="179">
        <f>TICINO!C42</f>
        <v>0.877</v>
      </c>
    </row>
    <row r="45" spans="1:4" x14ac:dyDescent="0.25">
      <c r="A45" s="70" t="s">
        <v>82</v>
      </c>
      <c r="B45" s="178">
        <v>19</v>
      </c>
      <c r="C45" s="41">
        <f>TICINO!B43</f>
        <v>36</v>
      </c>
      <c r="D45" s="179">
        <f>TICINO!C43</f>
        <v>0.89800000000000002</v>
      </c>
    </row>
    <row r="46" spans="1:4" x14ac:dyDescent="0.25">
      <c r="A46" s="70" t="s">
        <v>82</v>
      </c>
      <c r="B46" s="178">
        <v>20</v>
      </c>
      <c r="C46" s="41">
        <f>TICINO!B44</f>
        <v>277.89999999999998</v>
      </c>
      <c r="D46" s="179">
        <f>TICINO!C44</f>
        <v>0.85</v>
      </c>
    </row>
    <row r="47" spans="1:4" x14ac:dyDescent="0.25">
      <c r="A47" s="70" t="s">
        <v>82</v>
      </c>
      <c r="B47" s="178">
        <v>21</v>
      </c>
      <c r="C47" s="41">
        <f>TICINO!B45</f>
        <v>845</v>
      </c>
      <c r="D47" s="179">
        <f>TICINO!C45</f>
        <v>0.81</v>
      </c>
    </row>
    <row r="48" spans="1:4" x14ac:dyDescent="0.25">
      <c r="A48" s="70" t="s">
        <v>82</v>
      </c>
      <c r="B48" s="178">
        <v>22</v>
      </c>
      <c r="C48" s="41">
        <f>TICINO!B46</f>
        <v>486.3</v>
      </c>
      <c r="D48" s="179">
        <f>TICINO!C46</f>
        <v>0.83099999999999996</v>
      </c>
    </row>
    <row r="49" spans="1:4" x14ac:dyDescent="0.25">
      <c r="A49" s="70" t="s">
        <v>82</v>
      </c>
      <c r="B49" s="178">
        <v>23</v>
      </c>
      <c r="C49" s="41">
        <f>TICINO!B47</f>
        <v>582.1</v>
      </c>
      <c r="D49" s="179">
        <f>TICINO!C47</f>
        <v>0.82699999999999996</v>
      </c>
    </row>
    <row r="50" spans="1:4" x14ac:dyDescent="0.25">
      <c r="A50" s="70" t="s">
        <v>82</v>
      </c>
      <c r="B50" s="178">
        <v>24</v>
      </c>
      <c r="C50" s="41">
        <f>TICINO!B48</f>
        <v>686.9</v>
      </c>
      <c r="D50" s="179">
        <f>TICINO!C48</f>
        <v>0.82599999999999996</v>
      </c>
    </row>
    <row r="51" spans="1:4" x14ac:dyDescent="0.25">
      <c r="A51" s="70" t="s">
        <v>82</v>
      </c>
      <c r="B51" s="178">
        <v>25</v>
      </c>
      <c r="C51" s="41">
        <f>TICINO!B49</f>
        <v>727.8</v>
      </c>
      <c r="D51" s="179">
        <f>TICINO!C49</f>
        <v>0.81200000000000006</v>
      </c>
    </row>
    <row r="52" spans="1:4" x14ac:dyDescent="0.25">
      <c r="A52" s="70" t="s">
        <v>82</v>
      </c>
      <c r="B52" s="178">
        <v>26</v>
      </c>
      <c r="C52" s="41">
        <f>TICINO!B50</f>
        <v>750.7</v>
      </c>
      <c r="D52" s="179">
        <f>TICINO!C50</f>
        <v>0.80800000000000005</v>
      </c>
    </row>
    <row r="53" spans="1:4" x14ac:dyDescent="0.25">
      <c r="A53" s="70" t="s">
        <v>82</v>
      </c>
      <c r="B53" s="178">
        <v>27</v>
      </c>
      <c r="C53" s="41">
        <f>TICINO!B51</f>
        <v>780.6</v>
      </c>
      <c r="D53" s="179">
        <f>TICINO!C51</f>
        <v>0.81599999999999995</v>
      </c>
    </row>
    <row r="54" spans="1:4" x14ac:dyDescent="0.25">
      <c r="A54" s="70" t="s">
        <v>82</v>
      </c>
      <c r="B54" s="178">
        <v>28</v>
      </c>
      <c r="C54" s="41">
        <f>TICINO!B52</f>
        <v>571.5</v>
      </c>
      <c r="D54" s="179">
        <f>TICINO!C52</f>
        <v>0.84399999999999997</v>
      </c>
    </row>
    <row r="55" spans="1:4" x14ac:dyDescent="0.25">
      <c r="A55" s="70" t="s">
        <v>82</v>
      </c>
      <c r="B55" s="178">
        <v>29</v>
      </c>
      <c r="C55" s="41">
        <f>TICINO!B53</f>
        <v>560.79999999999995</v>
      </c>
      <c r="D55" s="179">
        <f>TICINO!C53</f>
        <v>0.84599999999999997</v>
      </c>
    </row>
    <row r="56" spans="1:4" x14ac:dyDescent="0.25">
      <c r="A56" s="70" t="s">
        <v>82</v>
      </c>
      <c r="B56" s="178">
        <v>30</v>
      </c>
      <c r="C56" s="41">
        <f>TICINO!B54</f>
        <v>529.9</v>
      </c>
      <c r="D56" s="179">
        <f>TICINO!C54</f>
        <v>0.83899999999999997</v>
      </c>
    </row>
    <row r="57" spans="1:4" x14ac:dyDescent="0.25">
      <c r="A57" s="70" t="s">
        <v>82</v>
      </c>
      <c r="B57" s="178">
        <v>31</v>
      </c>
      <c r="C57" s="41">
        <f>TICINO!B55</f>
        <v>527.20000000000005</v>
      </c>
      <c r="D57" s="179">
        <f>TICINO!C55</f>
        <v>0.84199999999999997</v>
      </c>
    </row>
    <row r="58" spans="1:4" x14ac:dyDescent="0.25">
      <c r="A58" s="70" t="s">
        <v>82</v>
      </c>
      <c r="B58" s="178">
        <v>32</v>
      </c>
      <c r="C58" s="41">
        <f>TICINO!B56</f>
        <v>640.9</v>
      </c>
      <c r="D58" s="179">
        <f>TICINO!C56</f>
        <v>0.84099999999999997</v>
      </c>
    </row>
    <row r="59" spans="1:4" x14ac:dyDescent="0.25">
      <c r="A59" s="70" t="s">
        <v>82</v>
      </c>
      <c r="B59" s="178">
        <v>33</v>
      </c>
      <c r="C59" s="41">
        <f>TICINO!B57</f>
        <v>682.2</v>
      </c>
      <c r="D59" s="179">
        <f>TICINO!C57</f>
        <v>0.82499999999999996</v>
      </c>
    </row>
    <row r="60" spans="1:4" x14ac:dyDescent="0.25">
      <c r="A60" s="70" t="s">
        <v>82</v>
      </c>
      <c r="B60" s="178">
        <v>34</v>
      </c>
      <c r="C60" s="41">
        <f>TICINO!B58</f>
        <v>716.5</v>
      </c>
      <c r="D60" s="179">
        <f>TICINO!C58</f>
        <v>0.82599999999999996</v>
      </c>
    </row>
    <row r="61" spans="1:4" x14ac:dyDescent="0.25">
      <c r="A61" s="70" t="s">
        <v>82</v>
      </c>
      <c r="B61" s="178">
        <v>35</v>
      </c>
      <c r="C61" s="41">
        <f>TICINO!B59</f>
        <v>692.3</v>
      </c>
      <c r="D61" s="179">
        <f>TICINO!C59</f>
        <v>0.81200000000000006</v>
      </c>
    </row>
    <row r="62" spans="1:4" x14ac:dyDescent="0.25">
      <c r="A62" s="70" t="s">
        <v>82</v>
      </c>
      <c r="B62" s="178">
        <v>36</v>
      </c>
      <c r="C62" s="41">
        <f>TICINO!B60</f>
        <v>638.6</v>
      </c>
      <c r="D62" s="179">
        <f>TICINO!C60</f>
        <v>0.81299999999999994</v>
      </c>
    </row>
    <row r="63" spans="1:4" x14ac:dyDescent="0.25">
      <c r="A63" s="70" t="s">
        <v>84</v>
      </c>
      <c r="B63" s="178">
        <v>1</v>
      </c>
      <c r="C63" s="41">
        <f>'5 MARINE SANDS'!C112</f>
        <v>25</v>
      </c>
      <c r="D63" s="179">
        <f>'5 MARINE SANDS'!D112</f>
        <v>0.875</v>
      </c>
    </row>
    <row r="64" spans="1:4" x14ac:dyDescent="0.25">
      <c r="A64" s="70" t="s">
        <v>84</v>
      </c>
      <c r="B64" s="178">
        <v>2</v>
      </c>
      <c r="C64" s="41">
        <f>'5 MARINE SANDS'!C113</f>
        <v>50</v>
      </c>
      <c r="D64" s="179">
        <f>'5 MARINE SANDS'!D113</f>
        <v>0.90200000000000002</v>
      </c>
    </row>
    <row r="65" spans="1:4" x14ac:dyDescent="0.25">
      <c r="A65" s="70" t="s">
        <v>84</v>
      </c>
      <c r="B65" s="178">
        <v>3</v>
      </c>
      <c r="C65" s="41">
        <f>'5 MARINE SANDS'!C114</f>
        <v>75</v>
      </c>
      <c r="D65" s="179">
        <f>'5 MARINE SANDS'!D114</f>
        <v>0.873</v>
      </c>
    </row>
    <row r="66" spans="1:4" x14ac:dyDescent="0.25">
      <c r="A66" s="70" t="s">
        <v>84</v>
      </c>
      <c r="B66" s="178">
        <v>4</v>
      </c>
      <c r="C66" s="41">
        <f>'5 MARINE SANDS'!C115</f>
        <v>450</v>
      </c>
      <c r="D66" s="179">
        <f>'5 MARINE SANDS'!D115</f>
        <v>0.76500000000000001</v>
      </c>
    </row>
    <row r="67" spans="1:4" x14ac:dyDescent="0.25">
      <c r="A67" s="70" t="s">
        <v>84</v>
      </c>
      <c r="B67" s="178">
        <v>5</v>
      </c>
      <c r="C67" s="41">
        <f>'5 MARINE SANDS'!C116</f>
        <v>400</v>
      </c>
      <c r="D67" s="179">
        <f>'5 MARINE SANDS'!D116</f>
        <v>0.79700000000000004</v>
      </c>
    </row>
    <row r="68" spans="1:4" x14ac:dyDescent="0.25">
      <c r="A68" s="70" t="s">
        <v>84</v>
      </c>
      <c r="B68" s="178">
        <v>6</v>
      </c>
      <c r="C68" s="41">
        <f>'5 MARINE SANDS'!C117</f>
        <v>300</v>
      </c>
      <c r="D68" s="179">
        <f>'5 MARINE SANDS'!D117</f>
        <v>0.80300000000000005</v>
      </c>
    </row>
    <row r="69" spans="1:4" x14ac:dyDescent="0.25">
      <c r="A69" s="70" t="s">
        <v>84</v>
      </c>
      <c r="B69" s="178">
        <v>7</v>
      </c>
      <c r="C69" s="41">
        <f>'5 MARINE SANDS'!C118</f>
        <v>200</v>
      </c>
      <c r="D69" s="179">
        <f>'5 MARINE SANDS'!D118</f>
        <v>0.81699999999999995</v>
      </c>
    </row>
    <row r="70" spans="1:4" x14ac:dyDescent="0.25">
      <c r="A70" s="70" t="s">
        <v>84</v>
      </c>
      <c r="B70" s="178">
        <v>8</v>
      </c>
      <c r="C70" s="41">
        <f>'5 MARINE SANDS'!C119</f>
        <v>199</v>
      </c>
      <c r="D70" s="179">
        <f>'5 MARINE SANDS'!D119</f>
        <v>0.82799999999999996</v>
      </c>
    </row>
    <row r="71" spans="1:4" x14ac:dyDescent="0.25">
      <c r="A71" s="70" t="s">
        <v>84</v>
      </c>
      <c r="B71" s="178">
        <v>9</v>
      </c>
      <c r="C71" s="41">
        <f>'5 MARINE SANDS'!C120</f>
        <v>98</v>
      </c>
      <c r="D71" s="179">
        <f>'5 MARINE SANDS'!D120</f>
        <v>0.80900000000000005</v>
      </c>
    </row>
    <row r="72" spans="1:4" x14ac:dyDescent="0.25">
      <c r="A72" s="70" t="s">
        <v>84</v>
      </c>
      <c r="B72" s="178">
        <v>10</v>
      </c>
      <c r="C72" s="41">
        <f>'5 MARINE SANDS'!C121</f>
        <v>91.551958552740103</v>
      </c>
      <c r="D72" s="179">
        <f>'5 MARINE SANDS'!D121</f>
        <v>0.84838708933136497</v>
      </c>
    </row>
    <row r="73" spans="1:4" x14ac:dyDescent="0.25">
      <c r="A73" s="70" t="s">
        <v>84</v>
      </c>
      <c r="B73" s="178">
        <v>11</v>
      </c>
      <c r="C73" s="41">
        <f>'5 MARINE SANDS'!C122</f>
        <v>95.941152974800005</v>
      </c>
      <c r="D73" s="179">
        <f>'5 MARINE SANDS'!D122</f>
        <v>0.85225807647427199</v>
      </c>
    </row>
    <row r="74" spans="1:4" x14ac:dyDescent="0.25">
      <c r="A74" s="70" t="s">
        <v>84</v>
      </c>
      <c r="B74" s="178">
        <v>12</v>
      </c>
      <c r="C74" s="41">
        <f>'5 MARINE SANDS'!C123</f>
        <v>99.870470830099293</v>
      </c>
      <c r="D74" s="179">
        <f>'5 MARINE SANDS'!D123</f>
        <v>0.83000000999819801</v>
      </c>
    </row>
    <row r="75" spans="1:4" x14ac:dyDescent="0.25">
      <c r="A75" s="70" t="s">
        <v>84</v>
      </c>
      <c r="B75" s="178">
        <v>13</v>
      </c>
      <c r="C75" s="41">
        <f>'5 MARINE SANDS'!C124</f>
        <v>103.960715861373</v>
      </c>
      <c r="D75" s="179">
        <f>'5 MARINE SANDS'!D124</f>
        <v>0.83870967915601402</v>
      </c>
    </row>
    <row r="76" spans="1:4" x14ac:dyDescent="0.25">
      <c r="A76" s="70" t="s">
        <v>84</v>
      </c>
      <c r="B76" s="178">
        <v>14</v>
      </c>
      <c r="C76" s="41">
        <f>'5 MARINE SANDS'!C125</f>
        <v>209.86018607371599</v>
      </c>
      <c r="D76" s="179">
        <f>'5 MARINE SANDS'!D125</f>
        <v>0.79322578211356598</v>
      </c>
    </row>
    <row r="77" spans="1:4" x14ac:dyDescent="0.25">
      <c r="A77" s="70" t="s">
        <v>84</v>
      </c>
      <c r="B77" s="178">
        <v>15</v>
      </c>
      <c r="C77" s="41">
        <f>'5 MARINE SANDS'!C126</f>
        <v>215.55153843166701</v>
      </c>
      <c r="D77" s="179">
        <f>'5 MARINE SANDS'!D126</f>
        <v>0.83000000999819801</v>
      </c>
    </row>
    <row r="78" spans="1:4" x14ac:dyDescent="0.25">
      <c r="A78" s="70" t="s">
        <v>84</v>
      </c>
      <c r="B78" s="178">
        <v>16</v>
      </c>
      <c r="C78" s="41">
        <f>'5 MARINE SANDS'!C127</f>
        <v>224.37970253606599</v>
      </c>
      <c r="D78" s="179">
        <f>'5 MARINE SANDS'!D127</f>
        <v>0.81838709471501103</v>
      </c>
    </row>
    <row r="79" spans="1:4" x14ac:dyDescent="0.25">
      <c r="A79" s="70" t="s">
        <v>84</v>
      </c>
      <c r="B79" s="178">
        <v>17</v>
      </c>
      <c r="C79" s="41">
        <f>'5 MARINE SANDS'!C128</f>
        <v>249.728835562673</v>
      </c>
      <c r="D79" s="179">
        <f>'5 MARINE SANDS'!D128</f>
        <v>0.81838709471501103</v>
      </c>
    </row>
    <row r="80" spans="1:4" x14ac:dyDescent="0.25">
      <c r="A80" s="70" t="s">
        <v>84</v>
      </c>
      <c r="B80" s="178">
        <v>18</v>
      </c>
      <c r="C80" s="41">
        <f>'5 MARINE SANDS'!C129</f>
        <v>232.01178642226299</v>
      </c>
      <c r="D80" s="179">
        <f>'5 MARINE SANDS'!D129</f>
        <v>0.80387097945198405</v>
      </c>
    </row>
    <row r="81" spans="1:4" x14ac:dyDescent="0.25">
      <c r="A81" s="70" t="s">
        <v>84</v>
      </c>
      <c r="B81" s="178">
        <v>19</v>
      </c>
      <c r="C81" s="41">
        <f>'5 MARINE SANDS'!C130</f>
        <v>309.34243139195502</v>
      </c>
      <c r="D81" s="179">
        <f>'5 MARINE SANDS'!D130</f>
        <v>0.78064517195837502</v>
      </c>
    </row>
    <row r="82" spans="1:4" x14ac:dyDescent="0.25">
      <c r="A82" s="70" t="s">
        <v>84</v>
      </c>
      <c r="B82" s="178">
        <v>20</v>
      </c>
      <c r="C82" s="41">
        <f>'5 MARINE SANDS'!C131</f>
        <v>341.99500751124702</v>
      </c>
      <c r="D82" s="179">
        <f>'5 MARINE SANDS'!D131</f>
        <v>0.76903223360242201</v>
      </c>
    </row>
    <row r="83" spans="1:4" x14ac:dyDescent="0.25">
      <c r="A83" s="70" t="s">
        <v>84</v>
      </c>
      <c r="B83" s="178">
        <v>21</v>
      </c>
      <c r="C83" s="41">
        <f>'5 MARINE SANDS'!C132</f>
        <v>398.88018380854402</v>
      </c>
      <c r="D83" s="179">
        <f>'5 MARINE SANDS'!D132</f>
        <v>0.75451609526662899</v>
      </c>
    </row>
    <row r="84" spans="1:4" x14ac:dyDescent="0.25">
      <c r="A84" s="70" t="s">
        <v>84</v>
      </c>
      <c r="B84" s="178">
        <v>22</v>
      </c>
      <c r="C84" s="41">
        <f>'5 MARINE SANDS'!C133</f>
        <v>446.92358048725498</v>
      </c>
      <c r="D84" s="179">
        <f>'5 MARINE SANDS'!D133</f>
        <v>0.74290322612897397</v>
      </c>
    </row>
    <row r="85" spans="1:4" x14ac:dyDescent="0.25">
      <c r="A85" s="70" t="s">
        <v>84</v>
      </c>
      <c r="B85" s="178">
        <v>23</v>
      </c>
      <c r="C85" s="41">
        <f>'5 MARINE SANDS'!C134</f>
        <v>404.25302183176899</v>
      </c>
      <c r="D85" s="179">
        <f>'5 MARINE SANDS'!D134</f>
        <v>0.75064517734202096</v>
      </c>
    </row>
    <row r="86" spans="1:4" x14ac:dyDescent="0.25">
      <c r="A86" s="70" t="s">
        <v>84</v>
      </c>
      <c r="B86" s="178">
        <v>24</v>
      </c>
      <c r="C86" s="41">
        <f>'5 MARINE SANDS'!C135</f>
        <v>758.15001177347995</v>
      </c>
      <c r="D86" s="179">
        <f>'5 MARINE SANDS'!D135</f>
        <v>0.68290321382349894</v>
      </c>
    </row>
    <row r="87" spans="1:4" x14ac:dyDescent="0.25">
      <c r="A87" s="70" t="s">
        <v>84</v>
      </c>
      <c r="B87" s="178">
        <v>25</v>
      </c>
      <c r="C87" s="41">
        <f>'5 MARINE SANDS'!C136</f>
        <v>690.36785018194701</v>
      </c>
      <c r="D87" s="179">
        <f>'5 MARINE SANDS'!D136</f>
        <v>0.69161285990854904</v>
      </c>
    </row>
    <row r="88" spans="1:4" x14ac:dyDescent="0.25">
      <c r="A88" s="70" t="s">
        <v>84</v>
      </c>
      <c r="B88" s="178">
        <v>26</v>
      </c>
      <c r="C88" s="41">
        <f>'5 MARINE SANDS'!C137</f>
        <v>620.29014335008696</v>
      </c>
      <c r="D88" s="179">
        <f>'5 MARINE SANDS'!D137</f>
        <v>0.70322579826450204</v>
      </c>
    </row>
    <row r="89" spans="1:4" x14ac:dyDescent="0.25">
      <c r="A89" s="70" t="s">
        <v>84</v>
      </c>
      <c r="B89" s="178">
        <v>27</v>
      </c>
      <c r="C89" s="41">
        <f>'5 MARINE SANDS'!C138</f>
        <v>645.69443608744803</v>
      </c>
      <c r="D89" s="179">
        <f>'5 MARINE SANDS'!D138</f>
        <v>0.69548387012422097</v>
      </c>
    </row>
    <row r="90" spans="1:4" x14ac:dyDescent="0.25">
      <c r="A90" s="70" t="s">
        <v>84</v>
      </c>
      <c r="B90" s="178">
        <v>28</v>
      </c>
      <c r="C90" s="41">
        <f>'5 MARINE SANDS'!C139</f>
        <v>794.49732596931801</v>
      </c>
      <c r="D90" s="179">
        <f>'5 MARINE SANDS'!D139</f>
        <v>0.68290321382349894</v>
      </c>
    </row>
    <row r="91" spans="1:4" x14ac:dyDescent="0.25">
      <c r="A91" s="70" t="s">
        <v>555</v>
      </c>
      <c r="B91" s="178">
        <v>1</v>
      </c>
      <c r="C91" s="41">
        <f>'5 MARINE SANDS'!C140</f>
        <v>50</v>
      </c>
      <c r="D91" s="179">
        <f>'5 MARINE SANDS'!D140</f>
        <v>0.61699999999999999</v>
      </c>
    </row>
    <row r="92" spans="1:4" x14ac:dyDescent="0.25">
      <c r="A92" s="70" t="s">
        <v>555</v>
      </c>
      <c r="B92" s="178">
        <v>2</v>
      </c>
      <c r="C92" s="41">
        <f>'5 MARINE SANDS'!C141</f>
        <v>100</v>
      </c>
      <c r="D92" s="179">
        <f>'5 MARINE SANDS'!D141</f>
        <v>0.60599999999999998</v>
      </c>
    </row>
    <row r="93" spans="1:4" x14ac:dyDescent="0.25">
      <c r="A93" s="70" t="s">
        <v>555</v>
      </c>
      <c r="B93" s="178">
        <v>3</v>
      </c>
      <c r="C93" s="41">
        <f>'5 MARINE SANDS'!C142</f>
        <v>150</v>
      </c>
      <c r="D93" s="179">
        <f>'5 MARINE SANDS'!D142</f>
        <v>0.60499999999999998</v>
      </c>
    </row>
    <row r="94" spans="1:4" x14ac:dyDescent="0.25">
      <c r="A94" s="70" t="s">
        <v>555</v>
      </c>
      <c r="B94" s="178">
        <v>4</v>
      </c>
      <c r="C94" s="41">
        <f>'5 MARINE SANDS'!C143</f>
        <v>486.349803810862</v>
      </c>
      <c r="D94" s="179">
        <f>'5 MARINE SANDS'!D143</f>
        <v>0.57670859504013305</v>
      </c>
    </row>
    <row r="95" spans="1:4" x14ac:dyDescent="0.25">
      <c r="A95" s="70" t="s">
        <v>555</v>
      </c>
      <c r="B95" s="178">
        <v>5</v>
      </c>
      <c r="C95" s="41">
        <f>'5 MARINE SANDS'!C144</f>
        <v>342.59693704179602</v>
      </c>
      <c r="D95" s="179">
        <f>'5 MARINE SANDS'!D144</f>
        <v>0.56172182287371497</v>
      </c>
    </row>
    <row r="96" spans="1:4" x14ac:dyDescent="0.25">
      <c r="A96" s="70" t="s">
        <v>555</v>
      </c>
      <c r="B96" s="178">
        <v>6</v>
      </c>
      <c r="C96" s="41">
        <f>'5 MARINE SANDS'!C145</f>
        <v>430.54806873874202</v>
      </c>
      <c r="D96" s="179">
        <f>'5 MARINE SANDS'!D145</f>
        <v>0.56575671968951402</v>
      </c>
    </row>
    <row r="97" spans="1:4" x14ac:dyDescent="0.25">
      <c r="A97" s="70" t="s">
        <v>555</v>
      </c>
      <c r="B97" s="178">
        <v>7</v>
      </c>
      <c r="C97" s="41">
        <f>'5 MARINE SANDS'!C146</f>
        <v>424.039065248432</v>
      </c>
      <c r="D97" s="179">
        <f>'5 MARINE SANDS'!D146</f>
        <v>0.55711047453245</v>
      </c>
    </row>
    <row r="98" spans="1:4" x14ac:dyDescent="0.25">
      <c r="A98" s="70" t="s">
        <v>555</v>
      </c>
      <c r="B98" s="178">
        <v>8</v>
      </c>
      <c r="C98" s="41">
        <f>'5 MARINE SANDS'!C147</f>
        <v>586.12908891910502</v>
      </c>
      <c r="D98" s="179">
        <f>'5 MARINE SANDS'!D147</f>
        <v>0.54846422937538697</v>
      </c>
    </row>
    <row r="99" spans="1:4" x14ac:dyDescent="0.25">
      <c r="A99" s="70" t="s">
        <v>555</v>
      </c>
      <c r="B99" s="178">
        <v>9</v>
      </c>
      <c r="C99" s="41">
        <f>'5 MARINE SANDS'!C148</f>
        <v>667.15713852106796</v>
      </c>
      <c r="D99" s="179">
        <f>'5 MARINE SANDS'!D148</f>
        <v>0.54442933255958803</v>
      </c>
    </row>
    <row r="100" spans="1:4" x14ac:dyDescent="0.25">
      <c r="A100" s="70" t="s">
        <v>555</v>
      </c>
      <c r="B100" s="178">
        <v>10</v>
      </c>
      <c r="C100" s="41">
        <f>'5 MARINE SANDS'!C149</f>
        <v>695.69983872354601</v>
      </c>
      <c r="D100" s="179">
        <f>'5 MARINE SANDS'!D149</f>
        <v>0.52021984172210201</v>
      </c>
    </row>
    <row r="101" spans="1:4" x14ac:dyDescent="0.25">
      <c r="A101" s="70" t="s">
        <v>555</v>
      </c>
      <c r="B101" s="178">
        <v>11</v>
      </c>
      <c r="C101" s="41">
        <f>'5 MARINE SANDS'!C150</f>
        <v>870.975879658233</v>
      </c>
      <c r="D101" s="179">
        <f>'5 MARINE SANDS'!D150</f>
        <v>0.52713684224545998</v>
      </c>
    </row>
    <row r="102" spans="1:4" x14ac:dyDescent="0.25">
      <c r="A102" s="70" t="s">
        <v>555</v>
      </c>
      <c r="B102" s="178">
        <v>12</v>
      </c>
      <c r="C102" s="41">
        <f>'5 MARINE SANDS'!C151</f>
        <v>918.67436959769202</v>
      </c>
      <c r="D102" s="179">
        <f>'5 MARINE SANDS'!D151</f>
        <v>0.52194908635580695</v>
      </c>
    </row>
    <row r="103" spans="1:4" x14ac:dyDescent="0.25">
      <c r="A103" s="70" t="s">
        <v>555</v>
      </c>
      <c r="B103" s="178">
        <v>13</v>
      </c>
      <c r="C103" s="41">
        <f>'5 MARINE SANDS'!C152</f>
        <v>1027.51511063573</v>
      </c>
      <c r="D103" s="179">
        <f>'5 MARINE SANDS'!D152</f>
        <v>0.517193669110253</v>
      </c>
    </row>
    <row r="104" spans="1:4" x14ac:dyDescent="0.25">
      <c r="A104" s="70" t="s">
        <v>555</v>
      </c>
      <c r="B104" s="178">
        <v>14</v>
      </c>
      <c r="C104" s="41">
        <f>'5 MARINE SANDS'!C153</f>
        <v>1027.51511063573</v>
      </c>
      <c r="D104" s="179">
        <f>'5 MARINE SANDS'!D153</f>
        <v>0.50566534223416804</v>
      </c>
    </row>
    <row r="105" spans="1:4" x14ac:dyDescent="0.25">
      <c r="A105" s="70" t="s">
        <v>555</v>
      </c>
      <c r="B105" s="178">
        <v>15</v>
      </c>
      <c r="C105" s="41">
        <f>'5 MARINE SANDS'!C154</f>
        <v>1709.06538429273</v>
      </c>
      <c r="D105" s="179">
        <f>'5 MARINE SANDS'!D154</f>
        <v>0.472377289584057</v>
      </c>
    </row>
    <row r="106" spans="1:4" x14ac:dyDescent="0.25">
      <c r="A106" s="70" t="s">
        <v>85</v>
      </c>
      <c r="B106" s="178">
        <v>1</v>
      </c>
      <c r="C106" s="41">
        <f>'5 MARINE SANDS'!C155</f>
        <v>4.0243401344330003</v>
      </c>
      <c r="D106" s="179">
        <f>'5 MARINE SANDS'!D155</f>
        <v>0.56976884404122896</v>
      </c>
    </row>
    <row r="107" spans="1:4" x14ac:dyDescent="0.25">
      <c r="A107" s="70" t="s">
        <v>85</v>
      </c>
      <c r="B107" s="178">
        <v>2</v>
      </c>
      <c r="C107" s="41">
        <f>'5 MARINE SANDS'!C156</f>
        <v>9.9459142680003492</v>
      </c>
      <c r="D107" s="179">
        <f>'5 MARINE SANDS'!D156</f>
        <v>0.55383847219544502</v>
      </c>
    </row>
    <row r="108" spans="1:4" x14ac:dyDescent="0.25">
      <c r="A108" s="70" t="s">
        <v>85</v>
      </c>
      <c r="B108" s="178">
        <v>3</v>
      </c>
      <c r="C108" s="41">
        <f>'5 MARINE SANDS'!C157</f>
        <v>50</v>
      </c>
      <c r="D108" s="179">
        <f>'5 MARINE SANDS'!D157</f>
        <v>0.54600000000000004</v>
      </c>
    </row>
    <row r="109" spans="1:4" x14ac:dyDescent="0.25">
      <c r="A109" s="70" t="s">
        <v>85</v>
      </c>
      <c r="B109" s="178">
        <v>4</v>
      </c>
      <c r="C109" s="41">
        <f>'5 MARINE SANDS'!C158</f>
        <v>69.865868645050199</v>
      </c>
      <c r="D109" s="179">
        <f>'5 MARINE SANDS'!D158</f>
        <v>0.55209760830564103</v>
      </c>
    </row>
    <row r="110" spans="1:4" x14ac:dyDescent="0.25">
      <c r="A110" s="70" t="s">
        <v>85</v>
      </c>
      <c r="B110" s="178">
        <v>5</v>
      </c>
      <c r="C110" s="41">
        <f>'5 MARINE SANDS'!C159</f>
        <v>100</v>
      </c>
      <c r="D110" s="179">
        <f>'5 MARINE SANDS'!D159</f>
        <v>0.54900000000000004</v>
      </c>
    </row>
    <row r="111" spans="1:4" x14ac:dyDescent="0.25">
      <c r="A111" s="70" t="s">
        <v>85</v>
      </c>
      <c r="B111" s="178">
        <v>6</v>
      </c>
      <c r="C111" s="41">
        <f>'5 MARINE SANDS'!C160</f>
        <v>247.73517080632101</v>
      </c>
      <c r="D111" s="179">
        <f>'5 MARINE SANDS'!D160</f>
        <v>0.52086473178121895</v>
      </c>
    </row>
    <row r="112" spans="1:4" x14ac:dyDescent="0.25">
      <c r="A112" s="70" t="s">
        <v>85</v>
      </c>
      <c r="B112" s="178">
        <v>7</v>
      </c>
      <c r="C112" s="41">
        <f>'5 MARINE SANDS'!C161</f>
        <v>231.10383802873801</v>
      </c>
      <c r="D112" s="179">
        <f>'5 MARINE SANDS'!D161</f>
        <v>0.51757707346025905</v>
      </c>
    </row>
    <row r="113" spans="1:4" x14ac:dyDescent="0.25">
      <c r="A113" s="70" t="s">
        <v>85</v>
      </c>
      <c r="B113" s="178">
        <v>8</v>
      </c>
      <c r="C113" s="41">
        <f>'5 MARINE SANDS'!C162</f>
        <v>391.12804900877001</v>
      </c>
      <c r="D113" s="179">
        <f>'5 MARINE SANDS'!D162</f>
        <v>0.50812501782015496</v>
      </c>
    </row>
    <row r="114" spans="1:4" x14ac:dyDescent="0.25">
      <c r="A114" s="70" t="s">
        <v>85</v>
      </c>
      <c r="B114" s="178">
        <v>9</v>
      </c>
      <c r="C114" s="41">
        <f>'5 MARINE SANDS'!C163</f>
        <v>442.80583045648899</v>
      </c>
      <c r="D114" s="179">
        <f>'5 MARINE SANDS'!D163</f>
        <v>0.51346746871548099</v>
      </c>
    </row>
    <row r="115" spans="1:4" x14ac:dyDescent="0.25">
      <c r="A115" s="70" t="s">
        <v>85</v>
      </c>
      <c r="B115" s="178">
        <v>10</v>
      </c>
      <c r="C115" s="41">
        <f>'5 MARINE SANDS'!C164</f>
        <v>626.783452934151</v>
      </c>
      <c r="D115" s="179">
        <f>'5 MARINE SANDS'!D164</f>
        <v>0.49990582792664701</v>
      </c>
    </row>
    <row r="116" spans="1:4" x14ac:dyDescent="0.25">
      <c r="A116" s="70" t="s">
        <v>85</v>
      </c>
      <c r="B116" s="178">
        <v>11</v>
      </c>
      <c r="C116" s="41">
        <f>'5 MARINE SANDS'!C165</f>
        <v>608.391579820007</v>
      </c>
      <c r="D116" s="179">
        <f>'5 MARINE SANDS'!D165</f>
        <v>0.49744005724136098</v>
      </c>
    </row>
    <row r="117" spans="1:4" x14ac:dyDescent="0.25">
      <c r="A117" s="70" t="s">
        <v>85</v>
      </c>
      <c r="B117" s="178">
        <v>12</v>
      </c>
      <c r="C117" s="41">
        <f>'5 MARINE SANDS'!C166</f>
        <v>713.12837253875</v>
      </c>
      <c r="D117" s="179">
        <f>'5 MARINE SANDS'!D166</f>
        <v>0.483878436048575</v>
      </c>
    </row>
    <row r="118" spans="1:4" x14ac:dyDescent="0.25">
      <c r="A118" s="70" t="s">
        <v>85</v>
      </c>
      <c r="B118" s="178">
        <v>13</v>
      </c>
      <c r="C118" s="41">
        <f>'5 MARINE SANDS'!C167</f>
        <v>900.51134134046504</v>
      </c>
      <c r="D118" s="179">
        <f>'5 MARINE SANDS'!D167</f>
        <v>0.48141268495933698</v>
      </c>
    </row>
    <row r="119" spans="1:4" x14ac:dyDescent="0.25">
      <c r="A119" s="70" t="s">
        <v>85</v>
      </c>
      <c r="B119" s="178">
        <v>14</v>
      </c>
      <c r="C119" s="41">
        <f>'5 MARINE SANDS'!C168</f>
        <v>989.57523188653397</v>
      </c>
      <c r="D119" s="179">
        <f>'5 MARINE SANDS'!D168</f>
        <v>0.46456337605151898</v>
      </c>
    </row>
    <row r="120" spans="1:4" x14ac:dyDescent="0.25">
      <c r="A120" s="70" t="s">
        <v>85</v>
      </c>
      <c r="B120" s="178">
        <v>15</v>
      </c>
      <c r="C120" s="41">
        <f>'5 MARINE SANDS'!C169</f>
        <v>1225.0313337074101</v>
      </c>
      <c r="D120" s="179">
        <f>'5 MARINE SANDS'!D169</f>
        <v>0.46045377130674098</v>
      </c>
    </row>
    <row r="121" spans="1:4" x14ac:dyDescent="0.25">
      <c r="A121" s="70" t="s">
        <v>85</v>
      </c>
      <c r="B121" s="178">
        <v>16</v>
      </c>
      <c r="C121" s="41">
        <f>'5 MARINE SANDS'!C170</f>
        <v>1225.0313337074101</v>
      </c>
      <c r="D121" s="179">
        <f>'5 MARINE SANDS'!D170</f>
        <v>0.44483734774156602</v>
      </c>
    </row>
    <row r="122" spans="1:4" x14ac:dyDescent="0.25">
      <c r="A122" s="70" t="s">
        <v>85</v>
      </c>
      <c r="B122" s="178">
        <v>17</v>
      </c>
      <c r="C122" s="41">
        <f>'5 MARINE SANDS'!C171</f>
        <v>1421.7403050492201</v>
      </c>
      <c r="D122" s="179">
        <f>'5 MARINE SANDS'!D171</f>
        <v>0.43291954101222502</v>
      </c>
    </row>
    <row r="123" spans="1:4" x14ac:dyDescent="0.25">
      <c r="A123" s="70" t="s">
        <v>556</v>
      </c>
      <c r="B123" s="178">
        <v>1</v>
      </c>
      <c r="C123" s="41">
        <f>'5 MARINE SANDS'!C172</f>
        <v>153</v>
      </c>
      <c r="D123" s="179">
        <f>'5 MARINE SANDS'!D172</f>
        <v>0.77500000000000002</v>
      </c>
    </row>
    <row r="124" spans="1:4" x14ac:dyDescent="0.25">
      <c r="A124" s="70" t="s">
        <v>556</v>
      </c>
      <c r="B124" s="178">
        <v>2</v>
      </c>
      <c r="C124" s="41">
        <f>'5 MARINE SANDS'!C173</f>
        <v>50</v>
      </c>
      <c r="D124" s="179">
        <f>'5 MARINE SANDS'!D173</f>
        <v>0.79</v>
      </c>
    </row>
    <row r="125" spans="1:4" x14ac:dyDescent="0.25">
      <c r="A125" s="70" t="s">
        <v>556</v>
      </c>
      <c r="B125" s="178">
        <v>3</v>
      </c>
      <c r="C125" s="41">
        <f>'5 MARINE SANDS'!C174</f>
        <v>247</v>
      </c>
      <c r="D125" s="179">
        <f>'5 MARINE SANDS'!D174</f>
        <v>0.77700000000000002</v>
      </c>
    </row>
    <row r="126" spans="1:4" x14ac:dyDescent="0.25">
      <c r="A126" s="70" t="s">
        <v>556</v>
      </c>
      <c r="B126" s="178">
        <v>4</v>
      </c>
      <c r="C126" s="41">
        <f>'5 MARINE SANDS'!C175</f>
        <v>324.301492801422</v>
      </c>
      <c r="D126" s="179">
        <f>'5 MARINE SANDS'!D175</f>
        <v>0.76561089682809402</v>
      </c>
    </row>
    <row r="127" spans="1:4" x14ac:dyDescent="0.25">
      <c r="A127" s="70" t="s">
        <v>556</v>
      </c>
      <c r="B127" s="178">
        <v>5</v>
      </c>
      <c r="C127" s="41">
        <f>'5 MARINE SANDS'!C176</f>
        <v>344.52924176283898</v>
      </c>
      <c r="D127" s="179">
        <f>'5 MARINE SANDS'!D176</f>
        <v>0.75294127039112402</v>
      </c>
    </row>
    <row r="128" spans="1:4" x14ac:dyDescent="0.25">
      <c r="A128" s="70" t="s">
        <v>556</v>
      </c>
      <c r="B128" s="178">
        <v>6</v>
      </c>
      <c r="C128" s="41">
        <f>'5 MARINE SANDS'!C177</f>
        <v>461.56554440092702</v>
      </c>
      <c r="D128" s="179">
        <f>'5 MARINE SANDS'!D177</f>
        <v>0.74389146324583799</v>
      </c>
    </row>
    <row r="129" spans="1:4" x14ac:dyDescent="0.25">
      <c r="A129" s="70" t="s">
        <v>556</v>
      </c>
      <c r="B129" s="178">
        <v>7</v>
      </c>
      <c r="C129" s="41">
        <f>'5 MARINE SANDS'!C178</f>
        <v>963.69954651220201</v>
      </c>
      <c r="D129" s="179">
        <f>'5 MARINE SANDS'!D178</f>
        <v>0.68959287929019797</v>
      </c>
    </row>
    <row r="130" spans="1:4" x14ac:dyDescent="0.25">
      <c r="A130" s="70" t="s">
        <v>556</v>
      </c>
      <c r="B130" s="178">
        <v>8</v>
      </c>
      <c r="C130" s="41">
        <f>'5 MARINE SANDS'!C179</f>
        <v>1076.7544883737501</v>
      </c>
      <c r="D130" s="179">
        <f>'5 MARINE SANDS'!D179</f>
        <v>0.66425345380554202</v>
      </c>
    </row>
    <row r="131" spans="1:4" x14ac:dyDescent="0.25">
      <c r="A131" s="70" t="s">
        <v>556</v>
      </c>
      <c r="B131" s="178">
        <v>9</v>
      </c>
      <c r="C131" s="41">
        <f>'5 MARINE SANDS'!C180</f>
        <v>1065.95047661898</v>
      </c>
      <c r="D131" s="179">
        <f>'5 MARINE SANDS'!D180</f>
        <v>0.65882363856265702</v>
      </c>
    </row>
    <row r="132" spans="1:4" x14ac:dyDescent="0.25">
      <c r="A132" s="70" t="s">
        <v>556</v>
      </c>
      <c r="B132" s="178">
        <v>10</v>
      </c>
      <c r="C132" s="41">
        <f>'5 MARINE SANDS'!C181</f>
        <v>1265.2886796565799</v>
      </c>
      <c r="D132" s="179">
        <f>'5 MARINE SANDS'!D181</f>
        <v>0.65520364666025699</v>
      </c>
    </row>
    <row r="133" spans="1:4" x14ac:dyDescent="0.25">
      <c r="A133" s="70" t="s">
        <v>556</v>
      </c>
      <c r="B133" s="178">
        <v>11</v>
      </c>
      <c r="C133" s="41">
        <f>'5 MARINE SANDS'!C182</f>
        <v>1457.14793973161</v>
      </c>
      <c r="D133" s="179">
        <f>'5 MARINE SANDS'!D182</f>
        <v>0.62624440188391595</v>
      </c>
    </row>
    <row r="134" spans="1:4" x14ac:dyDescent="0.25">
      <c r="A134" s="70" t="s">
        <v>556</v>
      </c>
      <c r="B134" s="178">
        <v>12</v>
      </c>
      <c r="C134" s="41">
        <f>'5 MARINE SANDS'!C183</f>
        <v>1579.5744941811699</v>
      </c>
      <c r="D134" s="179">
        <f>'5 MARINE SANDS'!D183</f>
        <v>0.60452496830166003</v>
      </c>
    </row>
    <row r="135" spans="1:4" x14ac:dyDescent="0.25">
      <c r="A135" s="70" t="s">
        <v>557</v>
      </c>
      <c r="B135" s="178">
        <v>1</v>
      </c>
      <c r="C135" s="41">
        <f>'5 MARINE SANDS'!C184</f>
        <v>250</v>
      </c>
      <c r="D135" s="179">
        <f>'5 MARINE SANDS'!D184</f>
        <v>0.57199999999999995</v>
      </c>
    </row>
    <row r="136" spans="1:4" x14ac:dyDescent="0.25">
      <c r="A136" s="70" t="s">
        <v>557</v>
      </c>
      <c r="B136" s="178">
        <v>2</v>
      </c>
      <c r="C136" s="41">
        <f>'5 MARINE SANDS'!C185</f>
        <v>330</v>
      </c>
      <c r="D136" s="179">
        <f>'5 MARINE SANDS'!D185</f>
        <v>0.55000000000000004</v>
      </c>
    </row>
    <row r="137" spans="1:4" x14ac:dyDescent="0.25">
      <c r="A137" s="70" t="s">
        <v>557</v>
      </c>
      <c r="B137" s="178">
        <v>3</v>
      </c>
      <c r="C137" s="41">
        <f>'5 MARINE SANDS'!C186</f>
        <v>72</v>
      </c>
      <c r="D137" s="179">
        <f>'5 MARINE SANDS'!D186</f>
        <v>0.57999999999999996</v>
      </c>
    </row>
    <row r="138" spans="1:4" x14ac:dyDescent="0.25">
      <c r="A138" s="70" t="s">
        <v>557</v>
      </c>
      <c r="B138" s="178">
        <v>4</v>
      </c>
      <c r="C138" s="41">
        <f>'5 MARINE SANDS'!C187</f>
        <v>495.95534764544601</v>
      </c>
      <c r="D138" s="179">
        <f>'5 MARINE SANDS'!D187</f>
        <v>0.53247122118137102</v>
      </c>
    </row>
    <row r="139" spans="1:4" x14ac:dyDescent="0.25">
      <c r="A139" s="70" t="s">
        <v>557</v>
      </c>
      <c r="B139" s="178">
        <v>5</v>
      </c>
      <c r="C139" s="41">
        <f>'5 MARINE SANDS'!C188</f>
        <v>676.16624644607305</v>
      </c>
      <c r="D139" s="179">
        <f>'5 MARINE SANDS'!D188</f>
        <v>0.51655584838562096</v>
      </c>
    </row>
    <row r="140" spans="1:4" x14ac:dyDescent="0.25">
      <c r="A140" s="70" t="s">
        <v>557</v>
      </c>
      <c r="B140" s="178">
        <v>6</v>
      </c>
      <c r="C140" s="41">
        <f>'5 MARINE SANDS'!C189</f>
        <v>739.186519008039</v>
      </c>
      <c r="D140" s="179">
        <f>'5 MARINE SANDS'!D189</f>
        <v>0.52512564878947399</v>
      </c>
    </row>
    <row r="141" spans="1:4" x14ac:dyDescent="0.25">
      <c r="A141" s="70" t="s">
        <v>557</v>
      </c>
      <c r="B141" s="178">
        <v>7</v>
      </c>
      <c r="C141" s="41">
        <f>'5 MARINE SANDS'!C190</f>
        <v>999.99944576099801</v>
      </c>
      <c r="D141" s="179">
        <f>'5 MARINE SANDS'!D190</f>
        <v>0.49207067518601699</v>
      </c>
    </row>
    <row r="142" spans="1:4" x14ac:dyDescent="0.25">
      <c r="A142" s="70" t="s">
        <v>557</v>
      </c>
      <c r="B142" s="178">
        <v>8</v>
      </c>
      <c r="C142" s="41">
        <f>'5 MARINE SANDS'!C191</f>
        <v>1027.49131530715</v>
      </c>
      <c r="D142" s="179">
        <f>'5 MARINE SANDS'!D191</f>
        <v>0.50002836158389197</v>
      </c>
    </row>
    <row r="143" spans="1:4" x14ac:dyDescent="0.25">
      <c r="A143" s="70" t="s">
        <v>557</v>
      </c>
      <c r="B143" s="178">
        <v>9</v>
      </c>
      <c r="C143" s="41">
        <f>'5 MARINE SANDS'!C192</f>
        <v>1101.70585793039</v>
      </c>
      <c r="D143" s="179">
        <f>'5 MARINE SANDS'!D192</f>
        <v>0.49207067518601699</v>
      </c>
    </row>
    <row r="144" spans="1:4" x14ac:dyDescent="0.25">
      <c r="A144" s="70" t="s">
        <v>557</v>
      </c>
      <c r="B144" s="178">
        <v>10</v>
      </c>
      <c r="C144" s="41">
        <f>'5 MARINE SANDS'!C193</f>
        <v>1444.9411012609501</v>
      </c>
      <c r="D144" s="179">
        <f>'5 MARINE SANDS'!D193</f>
        <v>0.47370681717775998</v>
      </c>
    </row>
    <row r="145" spans="1:4" x14ac:dyDescent="0.25">
      <c r="A145" s="70" t="s">
        <v>554</v>
      </c>
      <c r="B145" s="178">
        <v>1</v>
      </c>
      <c r="C145" s="41">
        <f>BB!B21</f>
        <v>17.061760563890498</v>
      </c>
      <c r="D145" s="179">
        <f>BB!C21</f>
        <v>0.90818505055457999</v>
      </c>
    </row>
    <row r="146" spans="1:4" x14ac:dyDescent="0.25">
      <c r="A146" s="70" t="s">
        <v>554</v>
      </c>
      <c r="B146" s="178">
        <v>2</v>
      </c>
      <c r="C146" s="41">
        <f>BB!B22</f>
        <v>29.6807224440924</v>
      </c>
      <c r="D146" s="179">
        <f>BB!C22</f>
        <v>0.89537367504603504</v>
      </c>
    </row>
    <row r="147" spans="1:4" x14ac:dyDescent="0.25">
      <c r="A147" s="70" t="s">
        <v>554</v>
      </c>
      <c r="B147" s="178">
        <v>3</v>
      </c>
      <c r="C147" s="41">
        <f>BB!B23</f>
        <v>117.707597801885</v>
      </c>
      <c r="D147" s="179">
        <f>BB!C23</f>
        <v>0.88469749824418698</v>
      </c>
    </row>
    <row r="148" spans="1:4" x14ac:dyDescent="0.25">
      <c r="A148" s="70" t="s">
        <v>554</v>
      </c>
      <c r="B148" s="178">
        <v>4</v>
      </c>
      <c r="C148" s="41">
        <f>BB!B24</f>
        <v>164.51044781578</v>
      </c>
      <c r="D148" s="179">
        <f>BB!C24</f>
        <v>0.87295372208899003</v>
      </c>
    </row>
    <row r="149" spans="1:4" x14ac:dyDescent="0.25">
      <c r="A149" s="70" t="s">
        <v>554</v>
      </c>
      <c r="B149" s="178">
        <v>5</v>
      </c>
      <c r="C149" s="41">
        <f>BB!B25</f>
        <v>242.07481871512201</v>
      </c>
      <c r="D149" s="179">
        <f>BB!C25</f>
        <v>0.85480422763479302</v>
      </c>
    </row>
    <row r="150" spans="1:4" x14ac:dyDescent="0.25">
      <c r="A150" s="70" t="s">
        <v>554</v>
      </c>
      <c r="B150" s="178">
        <v>6</v>
      </c>
      <c r="C150" s="41">
        <f>BB!B26</f>
        <v>325.50870417208301</v>
      </c>
      <c r="D150" s="179">
        <f>BB!C26</f>
        <v>0.825978617468204</v>
      </c>
    </row>
    <row r="151" spans="1:4" x14ac:dyDescent="0.25">
      <c r="A151" s="70" t="s">
        <v>554</v>
      </c>
      <c r="B151" s="178">
        <v>7</v>
      </c>
      <c r="C151" s="41">
        <f>BB!B27</f>
        <v>652.41436296514996</v>
      </c>
      <c r="D151" s="179">
        <f>BB!C27</f>
        <v>0.82918141552824698</v>
      </c>
    </row>
    <row r="152" spans="1:4" x14ac:dyDescent="0.25">
      <c r="A152" s="70" t="s">
        <v>554</v>
      </c>
      <c r="B152" s="178">
        <v>8</v>
      </c>
      <c r="C152" s="41">
        <f>BB!B28</f>
        <v>325.50870417208301</v>
      </c>
      <c r="D152" s="179">
        <f>BB!C28</f>
        <v>0.85053370804248796</v>
      </c>
    </row>
    <row r="153" spans="1:4" x14ac:dyDescent="0.25">
      <c r="A153" s="70" t="s">
        <v>554</v>
      </c>
      <c r="B153" s="178">
        <v>9</v>
      </c>
      <c r="C153" s="41">
        <f>BB!B29</f>
        <v>301.30840885974499</v>
      </c>
      <c r="D153" s="179">
        <f>BB!C29</f>
        <v>0.844128111922401</v>
      </c>
    </row>
    <row r="154" spans="1:4" x14ac:dyDescent="0.25">
      <c r="A154" s="70" t="s">
        <v>554</v>
      </c>
      <c r="B154" s="178">
        <v>10</v>
      </c>
      <c r="C154" s="41">
        <f>BB!B30</f>
        <v>888.64497636413296</v>
      </c>
      <c r="D154" s="179">
        <f>BB!C30</f>
        <v>0.82277575831870398</v>
      </c>
    </row>
    <row r="155" spans="1:4" x14ac:dyDescent="0.25">
      <c r="A155" s="70" t="s">
        <v>554</v>
      </c>
      <c r="B155" s="178">
        <v>11</v>
      </c>
      <c r="C155" s="41">
        <f>BB!B31</f>
        <v>888.64497636413296</v>
      </c>
      <c r="D155" s="179">
        <f>BB!C31</f>
        <v>0.801423465804463</v>
      </c>
    </row>
    <row r="156" spans="1:4" x14ac:dyDescent="0.25">
      <c r="A156" s="70" t="s">
        <v>111</v>
      </c>
      <c r="B156" s="178">
        <v>1</v>
      </c>
      <c r="C156" s="41">
        <f>TOYOURA!B90</f>
        <v>34.269399562709097</v>
      </c>
      <c r="D156" s="179">
        <f>TOYOURA!C90</f>
        <v>0.92579150579150504</v>
      </c>
    </row>
    <row r="157" spans="1:4" x14ac:dyDescent="0.25">
      <c r="A157" s="70" t="s">
        <v>111</v>
      </c>
      <c r="B157" s="178">
        <v>2</v>
      </c>
      <c r="C157" s="41">
        <f>TOYOURA!B91</f>
        <v>51.506047422832495</v>
      </c>
      <c r="D157" s="179">
        <f>TOYOURA!C91</f>
        <v>0.92046332046332002</v>
      </c>
    </row>
    <row r="158" spans="1:4" x14ac:dyDescent="0.25">
      <c r="A158" s="70" t="s">
        <v>111</v>
      </c>
      <c r="B158" s="178">
        <v>3</v>
      </c>
      <c r="C158" s="41">
        <f>TOYOURA!B92</f>
        <v>79.351479831104299</v>
      </c>
      <c r="D158" s="179">
        <f>TOYOURA!C92</f>
        <v>0.92223938223938196</v>
      </c>
    </row>
    <row r="159" spans="1:4" x14ac:dyDescent="0.25">
      <c r="A159" s="70" t="s">
        <v>111</v>
      </c>
      <c r="B159" s="178">
        <v>4</v>
      </c>
      <c r="C159" s="41">
        <f>TOYOURA!B93</f>
        <v>89.410591600335096</v>
      </c>
      <c r="D159" s="179">
        <f>TOYOURA!C93</f>
        <v>0.91602316602316602</v>
      </c>
    </row>
    <row r="160" spans="1:4" x14ac:dyDescent="0.25">
      <c r="A160" s="70" t="s">
        <v>111</v>
      </c>
      <c r="B160" s="178">
        <v>5</v>
      </c>
      <c r="C160" s="41">
        <f>TOYOURA!B94</f>
        <v>97.218560949527102</v>
      </c>
      <c r="D160" s="179">
        <f>TOYOURA!C94</f>
        <v>0.91335907335907296</v>
      </c>
    </row>
    <row r="161" spans="1:4" x14ac:dyDescent="0.25">
      <c r="A161" s="70" t="s">
        <v>111</v>
      </c>
      <c r="B161" s="178">
        <v>6</v>
      </c>
      <c r="C161" s="41">
        <f>TOYOURA!B95</f>
        <v>112.255460021665</v>
      </c>
      <c r="D161" s="179">
        <f>TOYOURA!C95</f>
        <v>0.91158301158301103</v>
      </c>
    </row>
    <row r="162" spans="1:4" x14ac:dyDescent="0.25">
      <c r="A162" s="70" t="s">
        <v>111</v>
      </c>
      <c r="B162" s="178">
        <v>7</v>
      </c>
      <c r="C162" s="41">
        <f>TOYOURA!B96</f>
        <v>119.208037916045</v>
      </c>
      <c r="D162" s="179">
        <f>TOYOURA!C96</f>
        <v>0.91247104247104205</v>
      </c>
    </row>
    <row r="163" spans="1:4" x14ac:dyDescent="0.25">
      <c r="A163" s="70" t="s">
        <v>111</v>
      </c>
      <c r="B163" s="178">
        <v>8</v>
      </c>
      <c r="C163" s="41">
        <f>TOYOURA!B97</f>
        <v>132.778920116915</v>
      </c>
      <c r="D163" s="179">
        <f>TOYOURA!C97</f>
        <v>0.91069498069498001</v>
      </c>
    </row>
    <row r="164" spans="1:4" x14ac:dyDescent="0.25">
      <c r="A164" s="70" t="s">
        <v>111</v>
      </c>
      <c r="B164" s="178">
        <v>9</v>
      </c>
      <c r="C164" s="41">
        <f>TOYOURA!B98</f>
        <v>162.85691925361002</v>
      </c>
      <c r="D164" s="179">
        <f>TOYOURA!C98</f>
        <v>0.91247104247104205</v>
      </c>
    </row>
    <row r="165" spans="1:4" x14ac:dyDescent="0.25">
      <c r="A165" s="70" t="s">
        <v>111</v>
      </c>
      <c r="B165" s="178">
        <v>10</v>
      </c>
      <c r="C165" s="41">
        <f>TOYOURA!B99</f>
        <v>183.43372195651202</v>
      </c>
      <c r="D165" s="179">
        <f>TOYOURA!C99</f>
        <v>0.90270270270270203</v>
      </c>
    </row>
    <row r="166" spans="1:4" x14ac:dyDescent="0.25">
      <c r="A166" s="70" t="s">
        <v>111</v>
      </c>
      <c r="B166" s="178">
        <v>11</v>
      </c>
      <c r="C166" s="41">
        <f>TOYOURA!B100</f>
        <v>192.560364059769</v>
      </c>
      <c r="D166" s="179">
        <f>TOYOURA!C100</f>
        <v>0.90803088803088805</v>
      </c>
    </row>
    <row r="167" spans="1:4" x14ac:dyDescent="0.25">
      <c r="A167" s="70" t="s">
        <v>111</v>
      </c>
      <c r="B167" s="178">
        <v>12</v>
      </c>
      <c r="C167" s="41">
        <f>TOYOURA!B101</f>
        <v>197.29258286791</v>
      </c>
      <c r="D167" s="179">
        <f>TOYOURA!C101</f>
        <v>0.91069498069498001</v>
      </c>
    </row>
    <row r="168" spans="1:4" x14ac:dyDescent="0.25">
      <c r="A168" s="70" t="s">
        <v>111</v>
      </c>
      <c r="B168" s="178">
        <v>13</v>
      </c>
      <c r="C168" s="41">
        <f>TOYOURA!B102</f>
        <v>209.20156278066801</v>
      </c>
      <c r="D168" s="179">
        <f>TOYOURA!C102</f>
        <v>0.89737451737451701</v>
      </c>
    </row>
    <row r="169" spans="1:4" x14ac:dyDescent="0.25">
      <c r="A169" s="70" t="s">
        <v>111</v>
      </c>
      <c r="B169" s="178">
        <v>14</v>
      </c>
      <c r="C169" s="41">
        <f>TOYOURA!B103</f>
        <v>244.63381089065101</v>
      </c>
      <c r="D169" s="179">
        <f>TOYOURA!C103</f>
        <v>0.90181467181467101</v>
      </c>
    </row>
    <row r="170" spans="1:4" x14ac:dyDescent="0.25">
      <c r="A170" s="70" t="s">
        <v>111</v>
      </c>
      <c r="B170" s="178">
        <v>15</v>
      </c>
      <c r="C170" s="41">
        <f>TOYOURA!B104</f>
        <v>256.54379790568896</v>
      </c>
      <c r="D170" s="179">
        <f>TOYOURA!C104</f>
        <v>0.89737451737451701</v>
      </c>
    </row>
    <row r="171" spans="1:4" x14ac:dyDescent="0.25">
      <c r="A171" s="70" t="s">
        <v>111</v>
      </c>
      <c r="B171" s="178">
        <v>16</v>
      </c>
      <c r="C171" s="41">
        <f>TOYOURA!B105</f>
        <v>262.87278338647201</v>
      </c>
      <c r="D171" s="179">
        <f>TOYOURA!C105</f>
        <v>0.90092664092664099</v>
      </c>
    </row>
    <row r="172" spans="1:4" x14ac:dyDescent="0.25">
      <c r="A172" s="70" t="s">
        <v>111</v>
      </c>
      <c r="B172" s="178">
        <v>17</v>
      </c>
      <c r="C172" s="41">
        <f>TOYOURA!B106</f>
        <v>299.60541864943002</v>
      </c>
      <c r="D172" s="179">
        <f>TOYOURA!C106</f>
        <v>0.88938223938223904</v>
      </c>
    </row>
    <row r="173" spans="1:4" x14ac:dyDescent="0.25">
      <c r="A173" s="70" t="s">
        <v>111</v>
      </c>
      <c r="B173" s="178">
        <v>18</v>
      </c>
      <c r="C173" s="41">
        <f>TOYOURA!B107</f>
        <v>367.47410982082704</v>
      </c>
      <c r="D173" s="179">
        <f>TOYOURA!C107</f>
        <v>0.89115830115830097</v>
      </c>
    </row>
    <row r="174" spans="1:4" x14ac:dyDescent="0.25">
      <c r="A174" s="70" t="s">
        <v>111</v>
      </c>
      <c r="B174" s="178">
        <v>19</v>
      </c>
      <c r="C174" s="41">
        <f>TOYOURA!B108</f>
        <v>376.15615212358597</v>
      </c>
      <c r="D174" s="179">
        <f>TOYOURA!C108</f>
        <v>0.88494208494208504</v>
      </c>
    </row>
    <row r="175" spans="1:4" x14ac:dyDescent="0.25">
      <c r="A175" s="70" t="s">
        <v>111</v>
      </c>
      <c r="B175" s="178">
        <v>20</v>
      </c>
      <c r="C175" s="41">
        <f>TOYOURA!B109</f>
        <v>439.33576253607299</v>
      </c>
      <c r="D175" s="179">
        <f>TOYOURA!C109</f>
        <v>0.87783783783783698</v>
      </c>
    </row>
    <row r="176" spans="1:4" x14ac:dyDescent="0.25">
      <c r="A176" s="70" t="s">
        <v>111</v>
      </c>
      <c r="B176" s="178">
        <v>21</v>
      </c>
      <c r="C176" s="41">
        <f>TOYOURA!B110</f>
        <v>455.14475668581997</v>
      </c>
      <c r="D176" s="179">
        <f>TOYOURA!C110</f>
        <v>0.87162162162162105</v>
      </c>
    </row>
    <row r="177" spans="1:4" x14ac:dyDescent="0.25">
      <c r="A177" s="70" t="s">
        <v>111</v>
      </c>
      <c r="B177" s="178">
        <v>22</v>
      </c>
      <c r="C177" s="41">
        <f>TOYOURA!B111</f>
        <v>461.06647585846298</v>
      </c>
      <c r="D177" s="179">
        <f>TOYOURA!C111</f>
        <v>0.88050193050193004</v>
      </c>
    </row>
    <row r="178" spans="1:4" x14ac:dyDescent="0.25">
      <c r="A178" s="70" t="s">
        <v>111</v>
      </c>
      <c r="B178" s="178">
        <v>23</v>
      </c>
      <c r="C178" s="41">
        <f>TOYOURA!B112</f>
        <v>495.21235345136199</v>
      </c>
      <c r="D178" s="179">
        <f>TOYOURA!C112</f>
        <v>0.87517374517374502</v>
      </c>
    </row>
    <row r="179" spans="1:4" x14ac:dyDescent="0.25">
      <c r="A179" s="70" t="s">
        <v>111</v>
      </c>
      <c r="B179" s="178">
        <v>24</v>
      </c>
      <c r="C179" s="41">
        <f>TOYOURA!B113</f>
        <v>621.62645383112306</v>
      </c>
      <c r="D179" s="179">
        <f>TOYOURA!C113</f>
        <v>0.86895752895752898</v>
      </c>
    </row>
    <row r="180" spans="1:4" x14ac:dyDescent="0.25">
      <c r="A180" s="70" t="s">
        <v>111</v>
      </c>
      <c r="B180" s="178">
        <v>25</v>
      </c>
      <c r="C180" s="41">
        <f>TOYOURA!B114</f>
        <v>636.01841751496306</v>
      </c>
      <c r="D180" s="179">
        <f>TOYOURA!C114</f>
        <v>0.85830115830115805</v>
      </c>
    </row>
    <row r="181" spans="1:4" x14ac:dyDescent="0.25">
      <c r="A181" s="70" t="s">
        <v>111</v>
      </c>
      <c r="B181" s="178">
        <v>26</v>
      </c>
      <c r="C181" s="41">
        <f>TOYOURA!B115</f>
        <v>700.36298061268496</v>
      </c>
      <c r="D181" s="179">
        <f>TOYOURA!C115</f>
        <v>0.86185328185328103</v>
      </c>
    </row>
    <row r="182" spans="1:4" x14ac:dyDescent="0.25">
      <c r="A182" s="70" t="s">
        <v>111</v>
      </c>
      <c r="B182" s="178">
        <v>27</v>
      </c>
      <c r="C182" s="41">
        <f>TOYOURA!B116</f>
        <v>743.257913810383</v>
      </c>
      <c r="D182" s="179">
        <f>TOYOURA!C116</f>
        <v>0.85652509652509601</v>
      </c>
    </row>
    <row r="183" spans="1:4" x14ac:dyDescent="0.25">
      <c r="A183" s="70" t="s">
        <v>111</v>
      </c>
      <c r="B183" s="178">
        <v>28</v>
      </c>
      <c r="C183" s="41">
        <f>TOYOURA!B117</f>
        <v>879.14639648749903</v>
      </c>
      <c r="D183" s="179">
        <f>TOYOURA!C117</f>
        <v>0.85563706563706499</v>
      </c>
    </row>
    <row r="184" spans="1:4" x14ac:dyDescent="0.25">
      <c r="A184" s="70" t="s">
        <v>111</v>
      </c>
      <c r="B184" s="178">
        <v>29</v>
      </c>
      <c r="C184" s="41">
        <f>TOYOURA!B118</f>
        <v>910.10654480890196</v>
      </c>
      <c r="D184" s="179">
        <f>TOYOURA!C118</f>
        <v>0.84231660231660199</v>
      </c>
    </row>
    <row r="185" spans="1:4" x14ac:dyDescent="0.25">
      <c r="A185" s="70" t="s">
        <v>111</v>
      </c>
      <c r="B185" s="178">
        <v>30</v>
      </c>
      <c r="C185" s="41">
        <f>TOYOURA!B119</f>
        <v>932.472639356895</v>
      </c>
      <c r="D185" s="179">
        <f>TOYOURA!C119</f>
        <v>0.84498069498069495</v>
      </c>
    </row>
    <row r="186" spans="1:4" x14ac:dyDescent="0.25">
      <c r="A186" s="70" t="s">
        <v>111</v>
      </c>
      <c r="B186" s="178">
        <v>31</v>
      </c>
      <c r="C186" s="41">
        <f>TOYOURA!B120</f>
        <v>1062.4766796261101</v>
      </c>
      <c r="D186" s="179">
        <f>TOYOURA!C120</f>
        <v>0.83077220077220004</v>
      </c>
    </row>
    <row r="187" spans="1:4" x14ac:dyDescent="0.25">
      <c r="A187" s="70" t="s">
        <v>111</v>
      </c>
      <c r="B187" s="178">
        <v>32</v>
      </c>
      <c r="C187" s="41">
        <f>TOYOURA!B121</f>
        <v>1063.95451670955</v>
      </c>
      <c r="D187" s="179">
        <f>TOYOURA!C121</f>
        <v>0.84409266409266404</v>
      </c>
    </row>
    <row r="188" spans="1:4" x14ac:dyDescent="0.25">
      <c r="A188" s="70" t="s">
        <v>111</v>
      </c>
      <c r="B188" s="178">
        <v>33</v>
      </c>
      <c r="C188" s="41">
        <f>TOYOURA!B122</f>
        <v>1142.3258686260899</v>
      </c>
      <c r="D188" s="179">
        <f>TOYOURA!C122</f>
        <v>0.83521235521235504</v>
      </c>
    </row>
    <row r="189" spans="1:4" x14ac:dyDescent="0.25">
      <c r="A189" s="70" t="s">
        <v>111</v>
      </c>
      <c r="B189" s="178">
        <v>34</v>
      </c>
      <c r="C189" s="41">
        <f>TOYOURA!B123</f>
        <v>1198.27302283533</v>
      </c>
      <c r="D189" s="179">
        <f>TOYOURA!C123</f>
        <v>0.833436293436293</v>
      </c>
    </row>
    <row r="190" spans="1:4" x14ac:dyDescent="0.25">
      <c r="A190" s="70" t="s">
        <v>111</v>
      </c>
      <c r="B190" s="178">
        <v>35</v>
      </c>
      <c r="C190" s="41">
        <f>TOYOURA!B124</f>
        <v>1271.66331142849</v>
      </c>
      <c r="D190" s="179">
        <f>TOYOURA!C124</f>
        <v>0.82810810810810798</v>
      </c>
    </row>
    <row r="191" spans="1:4" x14ac:dyDescent="0.25">
      <c r="A191" s="70" t="s">
        <v>111</v>
      </c>
      <c r="B191" s="178">
        <v>36</v>
      </c>
      <c r="C191" s="41">
        <f>TOYOURA!B125</f>
        <v>1382.45777078171</v>
      </c>
      <c r="D191" s="179">
        <f>TOYOURA!C125</f>
        <v>0.82366795366795298</v>
      </c>
    </row>
    <row r="192" spans="1:4" x14ac:dyDescent="0.25">
      <c r="A192" s="70" t="s">
        <v>111</v>
      </c>
      <c r="B192" s="178">
        <v>37</v>
      </c>
      <c r="C192" s="41">
        <f>TOYOURA!B126</f>
        <v>1398.2400330119899</v>
      </c>
      <c r="D192" s="179">
        <f>TOYOURA!C126</f>
        <v>0.81745173745173705</v>
      </c>
    </row>
    <row r="193" spans="1:4" x14ac:dyDescent="0.25">
      <c r="A193" s="70" t="s">
        <v>111</v>
      </c>
      <c r="B193" s="178">
        <v>38</v>
      </c>
      <c r="C193" s="41">
        <f>TOYOURA!B127</f>
        <v>1575.9281080006599</v>
      </c>
      <c r="D193" s="179">
        <f>TOYOURA!C127</f>
        <v>0.81389961389961396</v>
      </c>
    </row>
    <row r="194" spans="1:4" x14ac:dyDescent="0.25">
      <c r="A194" s="70" t="s">
        <v>111</v>
      </c>
      <c r="B194" s="178">
        <v>39</v>
      </c>
      <c r="C194" s="41">
        <f>TOYOURA!B128</f>
        <v>1632.4847950989101</v>
      </c>
      <c r="D194" s="179">
        <f>TOYOURA!C128</f>
        <v>0.80679536679536601</v>
      </c>
    </row>
    <row r="195" spans="1:4" x14ac:dyDescent="0.25">
      <c r="A195" s="70" t="s">
        <v>111</v>
      </c>
      <c r="B195" s="178">
        <v>40</v>
      </c>
      <c r="C195" s="41">
        <f>TOYOURA!B129</f>
        <v>1927.5523072885401</v>
      </c>
      <c r="D195" s="179">
        <f>TOYOURA!C129</f>
        <v>0.78903474903474902</v>
      </c>
    </row>
    <row r="196" spans="1:4" x14ac:dyDescent="0.25">
      <c r="A196" s="70" t="s">
        <v>111</v>
      </c>
      <c r="B196" s="178">
        <v>41</v>
      </c>
      <c r="C196" s="41">
        <f>TOYOURA!B130</f>
        <v>2194.8648064884101</v>
      </c>
      <c r="D196" s="179">
        <f>TOYOURA!C130</f>
        <v>0.76861003861003796</v>
      </c>
    </row>
    <row r="197" spans="1:4" x14ac:dyDescent="0.25">
      <c r="A197" s="70" t="s">
        <v>111</v>
      </c>
      <c r="B197" s="178">
        <v>42</v>
      </c>
      <c r="C197" s="41">
        <f>TOYOURA!B131</f>
        <v>2302.5750202261197</v>
      </c>
      <c r="D197" s="179">
        <f>TOYOURA!C131</f>
        <v>0.76772200772200705</v>
      </c>
    </row>
    <row r="198" spans="1:4" x14ac:dyDescent="0.25">
      <c r="A198" s="70" t="s">
        <v>111</v>
      </c>
      <c r="B198" s="178">
        <v>43</v>
      </c>
      <c r="C198" s="41">
        <f>TOYOURA!B132</f>
        <v>2329.0772368174003</v>
      </c>
      <c r="D198" s="179">
        <f>TOYOURA!C132</f>
        <v>0.76239382239382203</v>
      </c>
    </row>
    <row r="199" spans="1:4" x14ac:dyDescent="0.25">
      <c r="A199" s="70" t="s">
        <v>111</v>
      </c>
      <c r="B199" s="178">
        <v>44</v>
      </c>
      <c r="C199" s="41">
        <f>TOYOURA!B133</f>
        <v>2384.7675016922499</v>
      </c>
      <c r="D199" s="179">
        <f>TOYOURA!C133</f>
        <v>0.75884169884169805</v>
      </c>
    </row>
    <row r="200" spans="1:4" x14ac:dyDescent="0.25">
      <c r="A200" s="70" t="s">
        <v>111</v>
      </c>
      <c r="B200" s="178">
        <v>45</v>
      </c>
      <c r="C200" s="41">
        <f>TOYOURA!B134</f>
        <v>2386.7571838028798</v>
      </c>
      <c r="D200" s="179">
        <f>TOYOURA!C134</f>
        <v>0.76683397683397603</v>
      </c>
    </row>
    <row r="201" spans="1:4" x14ac:dyDescent="0.25">
      <c r="A201" s="70" t="s">
        <v>111</v>
      </c>
      <c r="B201" s="178">
        <v>46</v>
      </c>
      <c r="C201" s="41">
        <f>TOYOURA!B135</f>
        <v>2621.6526350282197</v>
      </c>
      <c r="D201" s="179">
        <f>TOYOURA!C135</f>
        <v>0.74640926640926597</v>
      </c>
    </row>
    <row r="202" spans="1:4" x14ac:dyDescent="0.25">
      <c r="A202" s="70" t="s">
        <v>111</v>
      </c>
      <c r="B202" s="178">
        <v>47</v>
      </c>
      <c r="C202" s="41">
        <f>TOYOURA!B136</f>
        <v>2684.58738723847</v>
      </c>
      <c r="D202" s="179">
        <f>TOYOURA!C136</f>
        <v>0.74374517374517302</v>
      </c>
    </row>
    <row r="203" spans="1:4" x14ac:dyDescent="0.25">
      <c r="A203" s="70" t="s">
        <v>111</v>
      </c>
      <c r="B203" s="178">
        <v>48</v>
      </c>
      <c r="C203" s="41">
        <f>TOYOURA!B137</f>
        <v>2714.7317123807898</v>
      </c>
      <c r="D203" s="179">
        <f>TOYOURA!C137</f>
        <v>0.73575289575289504</v>
      </c>
    </row>
    <row r="204" spans="1:4" x14ac:dyDescent="0.25">
      <c r="A204" s="70" t="s">
        <v>111</v>
      </c>
      <c r="B204" s="178">
        <v>49</v>
      </c>
      <c r="C204" s="41">
        <f>TOYOURA!B138</f>
        <v>2718.2558326400299</v>
      </c>
      <c r="D204" s="179">
        <f>TOYOURA!C138</f>
        <v>0.74818532818532801</v>
      </c>
    </row>
    <row r="205" spans="1:4" x14ac:dyDescent="0.25">
      <c r="A205" s="70" t="s">
        <v>111</v>
      </c>
      <c r="B205" s="178">
        <v>50</v>
      </c>
      <c r="C205" s="41">
        <f>TOYOURA!B139</f>
        <v>2748.7782093853903</v>
      </c>
      <c r="D205" s="179">
        <f>TOYOURA!C139</f>
        <v>0.74019305019305004</v>
      </c>
    </row>
    <row r="206" spans="1:4" x14ac:dyDescent="0.25">
      <c r="A206" s="70" t="s">
        <v>111</v>
      </c>
      <c r="B206" s="178">
        <v>51</v>
      </c>
      <c r="C206" s="41">
        <f>TOYOURA!B140</f>
        <v>2985.7761043656001</v>
      </c>
      <c r="D206" s="179">
        <f>TOYOURA!C140</f>
        <v>0.72776061776061696</v>
      </c>
    </row>
    <row r="207" spans="1:4" x14ac:dyDescent="0.25">
      <c r="A207" s="70" t="s">
        <v>111</v>
      </c>
      <c r="B207" s="178">
        <v>52</v>
      </c>
      <c r="C207" s="41">
        <f>TOYOURA!B141</f>
        <v>3168.6450881431297</v>
      </c>
      <c r="D207" s="179">
        <f>TOYOURA!C141</f>
        <v>0.72243243243243205</v>
      </c>
    </row>
    <row r="208" spans="1:4" x14ac:dyDescent="0.25">
      <c r="A208" s="70" t="s">
        <v>111</v>
      </c>
      <c r="B208" s="178">
        <v>53</v>
      </c>
      <c r="C208" s="41">
        <f>TOYOURA!B142</f>
        <v>3170.1135350434402</v>
      </c>
      <c r="D208" s="179">
        <f>TOYOURA!C142</f>
        <v>0.72687258687258605</v>
      </c>
    </row>
    <row r="209" spans="1:4" x14ac:dyDescent="0.25">
      <c r="A209" s="70" t="s">
        <v>119</v>
      </c>
      <c r="B209" s="178">
        <v>1</v>
      </c>
      <c r="C209" s="41">
        <f>BANDING!B25</f>
        <v>10.168803227047686</v>
      </c>
      <c r="D209" s="179">
        <f>BANDING!C25</f>
        <v>0.80034129692832701</v>
      </c>
    </row>
    <row r="210" spans="1:4" x14ac:dyDescent="0.25">
      <c r="A210" s="70" t="s">
        <v>119</v>
      </c>
      <c r="B210" s="178">
        <v>2</v>
      </c>
      <c r="C210" s="41">
        <f>BANDING!B26</f>
        <v>13.167833993662686</v>
      </c>
      <c r="D210" s="179">
        <f>BANDING!C26</f>
        <v>0.79419795221842904</v>
      </c>
    </row>
    <row r="211" spans="1:4" x14ac:dyDescent="0.25">
      <c r="A211" s="70" t="s">
        <v>119</v>
      </c>
      <c r="B211" s="178">
        <v>3</v>
      </c>
      <c r="C211" s="41">
        <f>BANDING!B27</f>
        <v>16.460869577255973</v>
      </c>
      <c r="D211" s="179">
        <f>BANDING!C27</f>
        <v>0.79112627986348105</v>
      </c>
    </row>
    <row r="212" spans="1:4" x14ac:dyDescent="0.25">
      <c r="A212" s="70" t="s">
        <v>119</v>
      </c>
      <c r="B212" s="178">
        <v>4</v>
      </c>
      <c r="C212" s="41">
        <f>BANDING!B28</f>
        <v>19.403545422709843</v>
      </c>
      <c r="D212" s="179">
        <f>BANDING!C28</f>
        <v>0.79061433447098906</v>
      </c>
    </row>
    <row r="213" spans="1:4" x14ac:dyDescent="0.25">
      <c r="A213" s="70" t="s">
        <v>119</v>
      </c>
      <c r="B213" s="178">
        <v>5</v>
      </c>
      <c r="C213" s="41">
        <f>BANDING!B29</f>
        <v>27.279710032194675</v>
      </c>
      <c r="D213" s="179">
        <f>BANDING!C29</f>
        <v>0.77372013651877103</v>
      </c>
    </row>
    <row r="214" spans="1:4" x14ac:dyDescent="0.25">
      <c r="A214" s="70" t="s">
        <v>119</v>
      </c>
      <c r="B214" s="178">
        <v>6</v>
      </c>
      <c r="C214" s="41">
        <f>BANDING!B30</f>
        <v>32.156447765032517</v>
      </c>
      <c r="D214" s="179">
        <f>BANDING!C30</f>
        <v>0.77372013651877103</v>
      </c>
    </row>
    <row r="215" spans="1:4" x14ac:dyDescent="0.25">
      <c r="A215" s="70" t="s">
        <v>119</v>
      </c>
      <c r="B215" s="178">
        <v>7</v>
      </c>
      <c r="C215" s="41">
        <f>BANDING!B31</f>
        <v>35.325169056642899</v>
      </c>
      <c r="D215" s="179">
        <f>BANDING!C31</f>
        <v>0.76962457337883905</v>
      </c>
    </row>
    <row r="216" spans="1:4" x14ac:dyDescent="0.25">
      <c r="A216" s="70" t="s">
        <v>119</v>
      </c>
      <c r="B216" s="178">
        <v>8</v>
      </c>
      <c r="C216" s="41">
        <f>BANDING!B32</f>
        <v>40.198189997139337</v>
      </c>
      <c r="D216" s="179">
        <f>BANDING!C32</f>
        <v>0.77218430034129604</v>
      </c>
    </row>
    <row r="217" spans="1:4" x14ac:dyDescent="0.25">
      <c r="A217" s="70" t="s">
        <v>119</v>
      </c>
      <c r="B217" s="178">
        <v>9</v>
      </c>
      <c r="C217" s="41">
        <f>BANDING!B33</f>
        <v>48.51084746456479</v>
      </c>
      <c r="D217" s="179">
        <f>BANDING!C33</f>
        <v>0.76962457337883905</v>
      </c>
    </row>
    <row r="218" spans="1:4" x14ac:dyDescent="0.25">
      <c r="A218" s="70" t="s">
        <v>119</v>
      </c>
      <c r="B218" s="178">
        <v>10</v>
      </c>
      <c r="C218" s="41">
        <f>BANDING!B34</f>
        <v>52.668751118227348</v>
      </c>
      <c r="D218" s="179">
        <f>BANDING!C34</f>
        <v>0.78191126279863399</v>
      </c>
    </row>
    <row r="219" spans="1:4" x14ac:dyDescent="0.25">
      <c r="A219" s="70" t="s">
        <v>119</v>
      </c>
      <c r="B219" s="178">
        <v>11</v>
      </c>
      <c r="C219" s="41">
        <f>BANDING!B35</f>
        <v>65.071291872836724</v>
      </c>
      <c r="D219" s="179">
        <f>BANDING!C35</f>
        <v>0.76092150170648398</v>
      </c>
    </row>
    <row r="220" spans="1:4" x14ac:dyDescent="0.25">
      <c r="A220" s="70" t="s">
        <v>119</v>
      </c>
      <c r="B220" s="178">
        <v>12</v>
      </c>
      <c r="C220" s="41">
        <f>BANDING!B36</f>
        <v>357.42318406528801</v>
      </c>
      <c r="D220" s="179">
        <f>BANDING!C36</f>
        <v>0.74402730375426596</v>
      </c>
    </row>
    <row r="221" spans="1:4" x14ac:dyDescent="0.25">
      <c r="A221" s="70" t="s">
        <v>119</v>
      </c>
      <c r="B221" s="178">
        <v>13</v>
      </c>
      <c r="C221" s="41">
        <f>BANDING!B37</f>
        <v>397.28386162085002</v>
      </c>
      <c r="D221" s="179">
        <f>BANDING!C37</f>
        <v>0.73788395904436799</v>
      </c>
    </row>
    <row r="222" spans="1:4" x14ac:dyDescent="0.25">
      <c r="A222" s="70" t="s">
        <v>119</v>
      </c>
      <c r="B222" s="178">
        <v>14</v>
      </c>
      <c r="C222" s="41">
        <f>BANDING!B38</f>
        <v>502.50614553528806</v>
      </c>
      <c r="D222" s="179">
        <f>BANDING!C38</f>
        <v>0.72866894197952203</v>
      </c>
    </row>
    <row r="223" spans="1:4" x14ac:dyDescent="0.25">
      <c r="A223" s="70" t="s">
        <v>817</v>
      </c>
      <c r="B223" s="178">
        <v>1</v>
      </c>
      <c r="C223" s="41">
        <f>OTTAWA!C74</f>
        <v>54</v>
      </c>
      <c r="D223" s="179">
        <f>OTTAWA!D74</f>
        <v>0.70699999999999996</v>
      </c>
    </row>
    <row r="224" spans="1:4" x14ac:dyDescent="0.25">
      <c r="A224" s="70" t="s">
        <v>817</v>
      </c>
      <c r="B224" s="178">
        <v>2</v>
      </c>
      <c r="C224" s="41">
        <f>OTTAWA!C75</f>
        <v>37</v>
      </c>
      <c r="D224" s="179">
        <f>OTTAWA!D75</f>
        <v>0.72399999999999998</v>
      </c>
    </row>
    <row r="225" spans="1:4" x14ac:dyDescent="0.25">
      <c r="A225" s="70" t="s">
        <v>817</v>
      </c>
      <c r="B225" s="178">
        <v>3</v>
      </c>
      <c r="C225" s="41">
        <f>OTTAWA!C76</f>
        <v>179</v>
      </c>
      <c r="D225" s="179">
        <f>OTTAWA!D76</f>
        <v>0.68200000000000005</v>
      </c>
    </row>
    <row r="226" spans="1:4" x14ac:dyDescent="0.25">
      <c r="A226" s="70" t="s">
        <v>817</v>
      </c>
      <c r="B226" s="178">
        <v>4</v>
      </c>
      <c r="C226" s="41">
        <f>OTTAWA!C77</f>
        <v>134</v>
      </c>
      <c r="D226" s="179">
        <f>OTTAWA!D77</f>
        <v>0.69599999999999995</v>
      </c>
    </row>
    <row r="227" spans="1:4" x14ac:dyDescent="0.25">
      <c r="A227" s="70" t="s">
        <v>817</v>
      </c>
      <c r="B227" s="178">
        <v>5</v>
      </c>
      <c r="C227" s="41">
        <f>OTTAWA!C78</f>
        <v>62</v>
      </c>
      <c r="D227" s="179">
        <f>OTTAWA!D78</f>
        <v>0.69299999999999995</v>
      </c>
    </row>
    <row r="228" spans="1:4" x14ac:dyDescent="0.25">
      <c r="A228" s="70" t="s">
        <v>817</v>
      </c>
      <c r="B228" s="178">
        <v>6</v>
      </c>
      <c r="C228" s="41">
        <f>OTTAWA!C79</f>
        <v>158</v>
      </c>
      <c r="D228" s="179">
        <f>OTTAWA!D79</f>
        <v>0.69399999999999995</v>
      </c>
    </row>
    <row r="229" spans="1:4" x14ac:dyDescent="0.25">
      <c r="A229" s="70" t="s">
        <v>817</v>
      </c>
      <c r="B229" s="178">
        <v>7</v>
      </c>
      <c r="C229" s="41">
        <f>OTTAWA!C80</f>
        <v>24</v>
      </c>
      <c r="D229" s="179">
        <f>OTTAWA!D80</f>
        <v>0.71399999999999997</v>
      </c>
    </row>
    <row r="230" spans="1:4" x14ac:dyDescent="0.25">
      <c r="A230" s="70" t="s">
        <v>817</v>
      </c>
      <c r="B230" s="178">
        <v>8</v>
      </c>
      <c r="C230" s="41">
        <f>OTTAWA!C81</f>
        <v>169</v>
      </c>
      <c r="D230" s="179">
        <f>OTTAWA!D81</f>
        <v>0.70099999999999996</v>
      </c>
    </row>
    <row r="231" spans="1:4" x14ac:dyDescent="0.25">
      <c r="A231" s="70" t="s">
        <v>817</v>
      </c>
      <c r="B231" s="178">
        <v>9</v>
      </c>
      <c r="C231" s="41">
        <f>OTTAWA!C82</f>
        <v>38</v>
      </c>
      <c r="D231" s="179">
        <f>OTTAWA!D82</f>
        <v>0.71099999999999997</v>
      </c>
    </row>
    <row r="232" spans="1:4" x14ac:dyDescent="0.25">
      <c r="A232" s="70" t="s">
        <v>817</v>
      </c>
      <c r="B232" s="178">
        <v>10</v>
      </c>
      <c r="C232" s="41">
        <f>OTTAWA!C83</f>
        <v>32</v>
      </c>
      <c r="D232" s="179">
        <f>OTTAWA!D83</f>
        <v>0.72499999999999998</v>
      </c>
    </row>
    <row r="233" spans="1:4" x14ac:dyDescent="0.25">
      <c r="A233" s="70" t="s">
        <v>817</v>
      </c>
      <c r="B233" s="178">
        <v>11</v>
      </c>
      <c r="C233" s="41">
        <f>OTTAWA!C84</f>
        <v>65</v>
      </c>
      <c r="D233" s="179">
        <f>OTTAWA!D84</f>
        <v>0.70699999999999996</v>
      </c>
    </row>
    <row r="234" spans="1:4" x14ac:dyDescent="0.25">
      <c r="A234" s="70" t="s">
        <v>817</v>
      </c>
      <c r="B234" s="178">
        <v>12</v>
      </c>
      <c r="C234" s="41">
        <f>OTTAWA!C85</f>
        <v>1381</v>
      </c>
      <c r="D234" s="179">
        <f>OTTAWA!D85</f>
        <v>0.65400000000000003</v>
      </c>
    </row>
    <row r="235" spans="1:4" x14ac:dyDescent="0.25">
      <c r="A235" s="70" t="s">
        <v>817</v>
      </c>
      <c r="B235" s="178">
        <v>13</v>
      </c>
      <c r="C235" s="41">
        <f>OTTAWA!C86</f>
        <v>962</v>
      </c>
      <c r="D235" s="179">
        <f>OTTAWA!D86</f>
        <v>0.65200000000000002</v>
      </c>
    </row>
    <row r="236" spans="1:4" x14ac:dyDescent="0.25">
      <c r="A236" s="70" t="s">
        <v>817</v>
      </c>
      <c r="B236" s="178">
        <v>14</v>
      </c>
      <c r="C236" s="41">
        <f>OTTAWA!C87</f>
        <v>888</v>
      </c>
      <c r="D236" s="179">
        <f>OTTAWA!D87</f>
        <v>0.64500000000000002</v>
      </c>
    </row>
    <row r="237" spans="1:4" x14ac:dyDescent="0.25">
      <c r="A237" s="70" t="s">
        <v>817</v>
      </c>
      <c r="B237" s="178">
        <v>15</v>
      </c>
      <c r="C237" s="41">
        <f>OTTAWA!C88</f>
        <v>584</v>
      </c>
      <c r="D237" s="179">
        <f>OTTAWA!D88</f>
        <v>0.66700000000000004</v>
      </c>
    </row>
    <row r="238" spans="1:4" x14ac:dyDescent="0.25">
      <c r="A238" s="70" t="s">
        <v>817</v>
      </c>
      <c r="B238" s="178">
        <v>16</v>
      </c>
      <c r="C238" s="41">
        <f>OTTAWA!C89</f>
        <v>1037</v>
      </c>
      <c r="D238" s="179">
        <f>OTTAWA!D89</f>
        <v>0.64300000000000002</v>
      </c>
    </row>
    <row r="239" spans="1:4" x14ac:dyDescent="0.25">
      <c r="A239" s="70" t="s">
        <v>197</v>
      </c>
      <c r="B239" s="178">
        <v>1</v>
      </c>
      <c r="C239" s="41">
        <f>MONTERREY!B44</f>
        <v>9.91929937089958</v>
      </c>
      <c r="D239" s="179">
        <f>MONTERREY!C44</f>
        <v>0.84404887583413701</v>
      </c>
    </row>
    <row r="240" spans="1:4" x14ac:dyDescent="0.25">
      <c r="A240" s="70" t="s">
        <v>197</v>
      </c>
      <c r="B240" s="178">
        <v>2</v>
      </c>
      <c r="C240" s="41">
        <f>MONTERREY!B45</f>
        <v>43.6424620543605</v>
      </c>
      <c r="D240" s="179">
        <f>MONTERREY!C45</f>
        <v>0.84500955622274498</v>
      </c>
    </row>
    <row r="241" spans="1:4" x14ac:dyDescent="0.25">
      <c r="A241" s="70" t="s">
        <v>197</v>
      </c>
      <c r="B241" s="178">
        <v>3</v>
      </c>
      <c r="C241" s="41">
        <f>MONTERREY!B46</f>
        <v>44.250068469035398</v>
      </c>
      <c r="D241" s="179">
        <f>MONTERREY!C46</f>
        <v>0.84286455454272802</v>
      </c>
    </row>
    <row r="242" spans="1:4" x14ac:dyDescent="0.25">
      <c r="A242" s="70" t="s">
        <v>197</v>
      </c>
      <c r="B242" s="178">
        <v>4</v>
      </c>
      <c r="C242" s="41">
        <f>MONTERREY!B47</f>
        <v>62.731251159329197</v>
      </c>
      <c r="D242" s="179">
        <f>MONTERREY!C47</f>
        <v>0.83709613668469496</v>
      </c>
    </row>
    <row r="243" spans="1:4" x14ac:dyDescent="0.25">
      <c r="A243" s="70" t="s">
        <v>197</v>
      </c>
      <c r="B243" s="178">
        <v>5</v>
      </c>
      <c r="C243" s="41">
        <f>MONTERREY!B48</f>
        <v>90.857520759078298</v>
      </c>
      <c r="D243" s="179">
        <f>MONTERREY!C48</f>
        <v>0.837991061589765</v>
      </c>
    </row>
    <row r="244" spans="1:4" x14ac:dyDescent="0.25">
      <c r="A244" s="70" t="s">
        <v>197</v>
      </c>
      <c r="B244" s="178">
        <v>6</v>
      </c>
      <c r="C244" s="41">
        <f>MONTERREY!B49</f>
        <v>69.6093150486317</v>
      </c>
      <c r="D244" s="179">
        <f>MONTERREY!C49</f>
        <v>0.82588952356177903</v>
      </c>
    </row>
    <row r="245" spans="1:4" x14ac:dyDescent="0.25">
      <c r="A245" s="70" t="s">
        <v>197</v>
      </c>
      <c r="B245" s="178">
        <v>7</v>
      </c>
      <c r="C245" s="41">
        <f>MONTERREY!B50</f>
        <v>81.177274645604101</v>
      </c>
      <c r="D245" s="179">
        <f>MONTERREY!C50</f>
        <v>0.82586567816665002</v>
      </c>
    </row>
    <row r="246" spans="1:4" x14ac:dyDescent="0.25">
      <c r="A246" s="70" t="s">
        <v>197</v>
      </c>
      <c r="B246" s="178">
        <v>8</v>
      </c>
      <c r="C246" s="41">
        <f>MONTERREY!B51</f>
        <v>91.403367802130504</v>
      </c>
      <c r="D246" s="179">
        <f>MONTERREY!C51</f>
        <v>0.82370441826268204</v>
      </c>
    </row>
    <row r="247" spans="1:4" x14ac:dyDescent="0.25">
      <c r="A247" s="70" t="s">
        <v>197</v>
      </c>
      <c r="B247" s="178">
        <v>9</v>
      </c>
      <c r="C247" s="41">
        <f>MONTERREY!B52</f>
        <v>103.661797155291</v>
      </c>
      <c r="D247" s="179">
        <f>MONTERREY!C52</f>
        <v>0.82463727902363904</v>
      </c>
    </row>
    <row r="248" spans="1:4" x14ac:dyDescent="0.25">
      <c r="A248" s="70" t="s">
        <v>197</v>
      </c>
      <c r="B248" s="178">
        <v>10</v>
      </c>
      <c r="C248" s="41">
        <f>MONTERREY!B53</f>
        <v>112.76315571638899</v>
      </c>
      <c r="D248" s="179">
        <f>MONTERREY!C53</f>
        <v>0.82890994027812404</v>
      </c>
    </row>
    <row r="249" spans="1:4" x14ac:dyDescent="0.25">
      <c r="A249" s="70" t="s">
        <v>197</v>
      </c>
      <c r="B249" s="178">
        <v>11</v>
      </c>
      <c r="C249" s="41">
        <f>MONTERREY!B54</f>
        <v>139.051969981772</v>
      </c>
      <c r="D249" s="179">
        <f>MONTERREY!C54</f>
        <v>0.82768696054309698</v>
      </c>
    </row>
    <row r="250" spans="1:4" x14ac:dyDescent="0.25">
      <c r="A250" s="70" t="s">
        <v>197</v>
      </c>
      <c r="B250" s="178">
        <v>12</v>
      </c>
      <c r="C250" s="41">
        <f>MONTERREY!B55</f>
        <v>126.949185693473</v>
      </c>
      <c r="D250" s="179">
        <f>MONTERREY!C55</f>
        <v>0.82460584645733304</v>
      </c>
    </row>
    <row r="251" spans="1:4" x14ac:dyDescent="0.25">
      <c r="A251" s="70" t="s">
        <v>197</v>
      </c>
      <c r="B251" s="178">
        <v>13</v>
      </c>
      <c r="C251" s="41">
        <f>MONTERREY!B56</f>
        <v>131.482906164143</v>
      </c>
      <c r="D251" s="179">
        <f>MONTERREY!C56</f>
        <v>0.82674326096617201</v>
      </c>
    </row>
    <row r="252" spans="1:4" x14ac:dyDescent="0.25">
      <c r="A252" s="70" t="s">
        <v>197</v>
      </c>
      <c r="B252" s="178">
        <v>14</v>
      </c>
      <c r="C252" s="41">
        <f>MONTERREY!B57</f>
        <v>126.092422177204</v>
      </c>
      <c r="D252" s="179">
        <f>MONTERREY!C57</f>
        <v>0.82770213488545097</v>
      </c>
    </row>
    <row r="253" spans="1:4" x14ac:dyDescent="0.25">
      <c r="A253" s="70" t="s">
        <v>197</v>
      </c>
      <c r="B253" s="178">
        <v>15</v>
      </c>
      <c r="C253" s="41">
        <f>MONTERREY!B58</f>
        <v>129.67748845588901</v>
      </c>
      <c r="D253" s="179">
        <f>MONTERREY!C58</f>
        <v>0.82888826264618798</v>
      </c>
    </row>
    <row r="254" spans="1:4" x14ac:dyDescent="0.25">
      <c r="A254" s="70" t="s">
        <v>197</v>
      </c>
      <c r="B254" s="178">
        <v>16</v>
      </c>
      <c r="C254" s="41">
        <f>MONTERREY!B59</f>
        <v>179.966924968352</v>
      </c>
      <c r="D254" s="179">
        <f>MONTERREY!C59</f>
        <v>0.81859933594187495</v>
      </c>
    </row>
    <row r="255" spans="1:4" x14ac:dyDescent="0.25">
      <c r="A255" s="70" t="s">
        <v>197</v>
      </c>
      <c r="B255" s="178">
        <v>17</v>
      </c>
      <c r="C255" s="41">
        <f>MONTERREY!B60</f>
        <v>170.15939834178499</v>
      </c>
      <c r="D255" s="179">
        <f>MONTERREY!C60</f>
        <v>0.81670326573525098</v>
      </c>
    </row>
    <row r="256" spans="1:4" x14ac:dyDescent="0.25">
      <c r="A256" s="70" t="s">
        <v>197</v>
      </c>
      <c r="B256" s="178">
        <v>18</v>
      </c>
      <c r="C256" s="41">
        <f>MONTERREY!B61</f>
        <v>253.33717688852499</v>
      </c>
      <c r="D256" s="179">
        <f>MONTERREY!C61</f>
        <v>0.81187963133573904</v>
      </c>
    </row>
    <row r="257" spans="1:4" x14ac:dyDescent="0.25">
      <c r="A257" s="70" t="s">
        <v>197</v>
      </c>
      <c r="B257" s="178">
        <v>19</v>
      </c>
      <c r="C257" s="41">
        <f>MONTERREY!B62</f>
        <v>233.075852440479</v>
      </c>
      <c r="D257" s="179">
        <f>MONTERREY!C62</f>
        <v>0.81903541763764398</v>
      </c>
    </row>
    <row r="258" spans="1:4" x14ac:dyDescent="0.25">
      <c r="A258" s="70" t="s">
        <v>197</v>
      </c>
      <c r="B258" s="178">
        <v>20</v>
      </c>
      <c r="C258" s="41">
        <f>MONTERREY!B63</f>
        <v>258.811862999987</v>
      </c>
      <c r="D258" s="179">
        <f>MONTERREY!C63</f>
        <v>0.81782869612656806</v>
      </c>
    </row>
    <row r="259" spans="1:4" x14ac:dyDescent="0.25">
      <c r="A259" s="70" t="s">
        <v>197</v>
      </c>
      <c r="B259" s="178">
        <v>21</v>
      </c>
      <c r="C259" s="41">
        <f>MONTERREY!B64</f>
        <v>268.03693965620198</v>
      </c>
      <c r="D259" s="179">
        <f>MONTERREY!C64</f>
        <v>0.81901374000570804</v>
      </c>
    </row>
    <row r="260" spans="1:4" x14ac:dyDescent="0.25">
      <c r="A260" s="70" t="s">
        <v>197</v>
      </c>
      <c r="B260" s="178">
        <v>22</v>
      </c>
      <c r="C260" s="41">
        <f>MONTERREY!B65</f>
        <v>281.45087332855098</v>
      </c>
      <c r="D260" s="179">
        <f>MONTERREY!C65</f>
        <v>0.81781568954740702</v>
      </c>
    </row>
    <row r="261" spans="1:4" x14ac:dyDescent="0.25">
      <c r="A261" s="70" t="s">
        <v>197</v>
      </c>
      <c r="B261" s="178">
        <v>23</v>
      </c>
      <c r="C261" s="41">
        <f>MONTERREY!B66</f>
        <v>291.45864595679802</v>
      </c>
      <c r="D261" s="179">
        <f>MONTERREY!C66</f>
        <v>0.81781027013942298</v>
      </c>
    </row>
    <row r="262" spans="1:4" x14ac:dyDescent="0.25">
      <c r="A262" s="70" t="s">
        <v>197</v>
      </c>
      <c r="B262" s="178">
        <v>24</v>
      </c>
      <c r="C262" s="41">
        <f>MONTERREY!B67</f>
        <v>306.09055283162098</v>
      </c>
      <c r="D262" s="179">
        <f>MONTERREY!C67</f>
        <v>0.81875505359794498</v>
      </c>
    </row>
    <row r="263" spans="1:4" x14ac:dyDescent="0.25">
      <c r="A263" s="70" t="s">
        <v>197</v>
      </c>
      <c r="B263" s="178">
        <v>25</v>
      </c>
      <c r="C263" s="41">
        <f>MONTERREY!B68</f>
        <v>301.55121866121698</v>
      </c>
      <c r="D263" s="179">
        <f>MONTERREY!C68</f>
        <v>0.80494784723050194</v>
      </c>
    </row>
    <row r="264" spans="1:4" x14ac:dyDescent="0.25">
      <c r="A264" s="70" t="s">
        <v>197</v>
      </c>
      <c r="B264" s="178">
        <v>26</v>
      </c>
      <c r="C264" s="41">
        <f>MONTERREY!B69</f>
        <v>325.59641034908498</v>
      </c>
      <c r="D264" s="179">
        <f>MONTERREY!C69</f>
        <v>0.80279309061611404</v>
      </c>
    </row>
    <row r="265" spans="1:4" x14ac:dyDescent="0.25">
      <c r="A265" s="70" t="s">
        <v>197</v>
      </c>
      <c r="B265" s="178">
        <v>27</v>
      </c>
      <c r="C265" s="41">
        <f>MONTERREY!B70</f>
        <v>337.24122727173199</v>
      </c>
      <c r="D265" s="179">
        <f>MONTERREY!C70</f>
        <v>0.80564478309722698</v>
      </c>
    </row>
    <row r="266" spans="1:4" x14ac:dyDescent="0.25">
      <c r="A266" s="70" t="s">
        <v>197</v>
      </c>
      <c r="B266" s="178">
        <v>28</v>
      </c>
      <c r="C266" s="41">
        <f>MONTERREY!B71</f>
        <v>339.66264589706498</v>
      </c>
      <c r="D266" s="179">
        <f>MONTERREY!C71</f>
        <v>0.80802462578987799</v>
      </c>
    </row>
    <row r="267" spans="1:4" x14ac:dyDescent="0.25">
      <c r="A267" s="70" t="s">
        <v>197</v>
      </c>
      <c r="B267" s="178">
        <v>29</v>
      </c>
      <c r="C267" s="41">
        <f>MONTERREY!B72</f>
        <v>390.436183646948</v>
      </c>
      <c r="D267" s="179">
        <f>MONTERREY!C72</f>
        <v>0.801574446407474</v>
      </c>
    </row>
    <row r="268" spans="1:4" x14ac:dyDescent="0.25">
      <c r="A268" s="70" t="s">
        <v>197</v>
      </c>
      <c r="B268" s="178">
        <v>30</v>
      </c>
      <c r="C268" s="41">
        <f>MONTERREY!B73</f>
        <v>393.23954625695501</v>
      </c>
      <c r="D268" s="179">
        <f>MONTERREY!C73</f>
        <v>0.80395428910012501</v>
      </c>
    </row>
    <row r="269" spans="1:4" x14ac:dyDescent="0.25">
      <c r="A269" s="70" t="s">
        <v>197</v>
      </c>
      <c r="B269" s="178">
        <v>31</v>
      </c>
      <c r="C269" s="41">
        <f>MONTERREY!B74</f>
        <v>424.64526684537702</v>
      </c>
      <c r="D269" s="179">
        <f>MONTERREY!C74</f>
        <v>0.80346618108771095</v>
      </c>
    </row>
    <row r="270" spans="1:4" x14ac:dyDescent="0.25">
      <c r="A270" s="70" t="s">
        <v>197</v>
      </c>
      <c r="B270" s="178">
        <v>32</v>
      </c>
      <c r="C270" s="41">
        <f>MONTERREY!B75</f>
        <v>523.07809144611804</v>
      </c>
      <c r="D270" s="179">
        <f>MONTERREY!C75</f>
        <v>0.78676717862007395</v>
      </c>
    </row>
    <row r="271" spans="1:4" x14ac:dyDescent="0.25">
      <c r="A271" s="70" t="s">
        <v>197</v>
      </c>
      <c r="B271" s="178">
        <v>33</v>
      </c>
      <c r="C271" s="41">
        <f>MONTERREY!B76</f>
        <v>691.71172909840902</v>
      </c>
      <c r="D271" s="179">
        <f>MONTERREY!C76</f>
        <v>0.78553336006907903</v>
      </c>
    </row>
    <row r="272" spans="1:4" x14ac:dyDescent="0.25">
      <c r="A272" s="70" t="s">
        <v>120</v>
      </c>
      <c r="B272" s="178">
        <v>1</v>
      </c>
      <c r="C272" s="41">
        <f>SACRAMENTO!B29</f>
        <v>0.97413453690892615</v>
      </c>
      <c r="D272" s="179">
        <f>SACRAMENTO!C29</f>
        <v>0.85892420537897296</v>
      </c>
    </row>
    <row r="273" spans="1:4" x14ac:dyDescent="0.25">
      <c r="A273" s="70" t="s">
        <v>120</v>
      </c>
      <c r="B273" s="178">
        <v>2</v>
      </c>
      <c r="C273" s="41">
        <f>SACRAMENTO!B30</f>
        <v>20.445820355584537</v>
      </c>
      <c r="D273" s="179">
        <f>SACRAMENTO!C30</f>
        <v>0.85550122249388705</v>
      </c>
    </row>
    <row r="274" spans="1:4" x14ac:dyDescent="0.25">
      <c r="A274" s="70" t="s">
        <v>120</v>
      </c>
      <c r="B274" s="178">
        <v>3</v>
      </c>
      <c r="C274" s="41">
        <f>SACRAMENTO!B31</f>
        <v>68.954613558455264</v>
      </c>
      <c r="D274" s="179">
        <f>SACRAMENTO!C31</f>
        <v>0.84009779951100194</v>
      </c>
    </row>
    <row r="275" spans="1:4" x14ac:dyDescent="0.25">
      <c r="A275" s="70" t="s">
        <v>120</v>
      </c>
      <c r="B275" s="178">
        <v>4</v>
      </c>
      <c r="C275" s="41">
        <f>SACRAMENTO!B32</f>
        <v>244.87147084866615</v>
      </c>
      <c r="D275" s="179">
        <f>SACRAMENTO!C32</f>
        <v>0.79657701711491402</v>
      </c>
    </row>
    <row r="276" spans="1:4" x14ac:dyDescent="0.25">
      <c r="A276" s="70" t="s">
        <v>120</v>
      </c>
      <c r="B276" s="178">
        <v>5</v>
      </c>
      <c r="C276" s="41">
        <f>SACRAMENTO!B33</f>
        <v>282.62424318171554</v>
      </c>
      <c r="D276" s="179">
        <f>SACRAMENTO!C33</f>
        <v>0.78606356968215096</v>
      </c>
    </row>
    <row r="277" spans="1:4" x14ac:dyDescent="0.25">
      <c r="A277" s="70" t="s">
        <v>120</v>
      </c>
      <c r="B277" s="178">
        <v>6</v>
      </c>
      <c r="C277" s="41">
        <f>SACRAMENTO!B34</f>
        <v>310.03100750859488</v>
      </c>
      <c r="D277" s="179">
        <f>SACRAMENTO!C34</f>
        <v>0.78459657701711405</v>
      </c>
    </row>
    <row r="278" spans="1:4" x14ac:dyDescent="0.25">
      <c r="A278" s="70" t="s">
        <v>120</v>
      </c>
      <c r="B278" s="178">
        <v>7</v>
      </c>
      <c r="C278" s="41">
        <f>SACRAMENTO!B35</f>
        <v>340.14441915636047</v>
      </c>
      <c r="D278" s="179">
        <f>SACRAMENTO!C35</f>
        <v>0.779706601466992</v>
      </c>
    </row>
    <row r="279" spans="1:4" x14ac:dyDescent="0.25">
      <c r="A279" s="70" t="s">
        <v>120</v>
      </c>
      <c r="B279" s="178">
        <v>8</v>
      </c>
      <c r="C279" s="41">
        <f>SACRAMENTO!B36</f>
        <v>396.09203683644233</v>
      </c>
      <c r="D279" s="179">
        <f>SACRAMENTO!C36</f>
        <v>0.75770171149144205</v>
      </c>
    </row>
    <row r="280" spans="1:4" x14ac:dyDescent="0.25">
      <c r="A280" s="70" t="s">
        <v>120</v>
      </c>
      <c r="B280" s="178">
        <v>9</v>
      </c>
      <c r="C280" s="41">
        <f>SACRAMENTO!B37</f>
        <v>453.11224085116908</v>
      </c>
      <c r="D280" s="179">
        <f>SACRAMENTO!C37</f>
        <v>0.758679706601467</v>
      </c>
    </row>
    <row r="281" spans="1:4" x14ac:dyDescent="0.25">
      <c r="A281" s="70" t="s">
        <v>120</v>
      </c>
      <c r="B281" s="178">
        <v>10</v>
      </c>
      <c r="C281" s="41">
        <f>SACRAMENTO!B38</f>
        <v>510.15821688041069</v>
      </c>
      <c r="D281" s="179">
        <f>SACRAMENTO!C38</f>
        <v>0.73814180929095297</v>
      </c>
    </row>
    <row r="282" spans="1:4" x14ac:dyDescent="0.25">
      <c r="A282" s="70" t="s">
        <v>120</v>
      </c>
      <c r="B282" s="178">
        <v>11</v>
      </c>
      <c r="C282" s="41">
        <f>SACRAMENTO!B39</f>
        <v>588.97470340267967</v>
      </c>
      <c r="D282" s="179">
        <f>SACRAMENTO!C39</f>
        <v>0.72102689486552496</v>
      </c>
    </row>
    <row r="283" spans="1:4" x14ac:dyDescent="0.25">
      <c r="A283" s="70" t="s">
        <v>424</v>
      </c>
      <c r="B283" s="178">
        <v>1</v>
      </c>
      <c r="C283" s="41">
        <f>'REID BEDFORD'!B63</f>
        <v>5.9359987049846801</v>
      </c>
      <c r="D283" s="179">
        <f>'REID BEDFORD'!C63</f>
        <v>0.96401273885350303</v>
      </c>
    </row>
    <row r="284" spans="1:4" x14ac:dyDescent="0.25">
      <c r="A284" s="70" t="s">
        <v>424</v>
      </c>
      <c r="B284" s="178">
        <v>2</v>
      </c>
      <c r="C284" s="41">
        <f>10^((LOG10(C283)+LOG10(C285))/2)</f>
        <v>78.654451389744949</v>
      </c>
      <c r="D284" s="179">
        <f>(0.96+0.82)/2</f>
        <v>0.8899999999999999</v>
      </c>
    </row>
    <row r="285" spans="1:4" x14ac:dyDescent="0.25">
      <c r="A285" s="70" t="s">
        <v>424</v>
      </c>
      <c r="B285" s="178">
        <v>3</v>
      </c>
      <c r="C285" s="41">
        <f>'REID BEDFORD'!B64</f>
        <v>1042.2041902109399</v>
      </c>
      <c r="D285" s="179">
        <f>'REID BEDFORD'!C64</f>
        <v>0.819108280254777</v>
      </c>
    </row>
    <row r="286" spans="1:4" x14ac:dyDescent="0.25">
      <c r="A286" s="70" t="s">
        <v>558</v>
      </c>
      <c r="B286" s="178">
        <v>1</v>
      </c>
      <c r="C286" s="41">
        <f>CHLEF!B18</f>
        <v>174.51</v>
      </c>
      <c r="D286" s="179">
        <f>CHLEF!C18</f>
        <v>0.66800000000000004</v>
      </c>
    </row>
    <row r="287" spans="1:4" x14ac:dyDescent="0.25">
      <c r="A287" s="70" t="s">
        <v>558</v>
      </c>
      <c r="B287" s="178">
        <v>2</v>
      </c>
      <c r="C287" s="41">
        <f>CHLEF!B19</f>
        <v>233.67</v>
      </c>
      <c r="D287" s="179">
        <f>CHLEF!C19</f>
        <v>0.64800000000000002</v>
      </c>
    </row>
    <row r="288" spans="1:4" x14ac:dyDescent="0.25">
      <c r="A288" s="70" t="s">
        <v>558</v>
      </c>
      <c r="B288" s="178">
        <v>3</v>
      </c>
      <c r="C288" s="41">
        <f>CHLEF!B20</f>
        <v>334.64</v>
      </c>
      <c r="D288" s="179">
        <f>CHLEF!C20</f>
        <v>0.63700000000000001</v>
      </c>
    </row>
    <row r="289" spans="1:4" x14ac:dyDescent="0.25">
      <c r="A289" s="70" t="s">
        <v>466</v>
      </c>
      <c r="B289" s="178">
        <v>1</v>
      </c>
      <c r="C289" s="41">
        <f>FIROOZKOOH!B18</f>
        <v>1</v>
      </c>
      <c r="D289" s="179">
        <f>FIROOZKOOH!C18</f>
        <v>0.90800000000000003</v>
      </c>
    </row>
    <row r="290" spans="1:4" x14ac:dyDescent="0.25">
      <c r="A290" s="70" t="s">
        <v>466</v>
      </c>
      <c r="B290" s="178">
        <v>2</v>
      </c>
      <c r="C290" s="41">
        <f>FIROOZKOOH!B19</f>
        <v>29</v>
      </c>
      <c r="D290" s="179">
        <f>FIROOZKOOH!C19</f>
        <v>0.89</v>
      </c>
    </row>
    <row r="291" spans="1:4" x14ac:dyDescent="0.25">
      <c r="A291" s="70" t="s">
        <v>466</v>
      </c>
      <c r="B291" s="178">
        <v>3</v>
      </c>
      <c r="C291" s="41">
        <f>FIROOZKOOH!B20</f>
        <v>103</v>
      </c>
      <c r="D291" s="179">
        <f>FIROOZKOOH!C20</f>
        <v>0.85799999999999998</v>
      </c>
    </row>
    <row r="292" spans="1:4" x14ac:dyDescent="0.25">
      <c r="A292" s="70" t="s">
        <v>466</v>
      </c>
      <c r="B292" s="178">
        <v>4</v>
      </c>
      <c r="C292" s="41">
        <f>FIROOZKOOH!B21</f>
        <v>5</v>
      </c>
      <c r="D292" s="179">
        <f>FIROOZKOOH!C21</f>
        <v>0.90600000000000003</v>
      </c>
    </row>
    <row r="293" spans="1:4" x14ac:dyDescent="0.25">
      <c r="A293" s="70" t="s">
        <v>466</v>
      </c>
      <c r="B293" s="178">
        <v>5</v>
      </c>
      <c r="C293" s="41">
        <f>FIROOZKOOH!B22</f>
        <v>27</v>
      </c>
      <c r="D293" s="179">
        <f>FIROOZKOOH!C22</f>
        <v>0.89</v>
      </c>
    </row>
    <row r="294" spans="1:4" x14ac:dyDescent="0.25">
      <c r="A294" s="70" t="s">
        <v>466</v>
      </c>
      <c r="B294" s="178">
        <v>6</v>
      </c>
      <c r="C294" s="41">
        <f>FIROOZKOOH!B23</f>
        <v>71</v>
      </c>
      <c r="D294" s="179">
        <f>FIROOZKOOH!C23</f>
        <v>0.871</v>
      </c>
    </row>
    <row r="295" spans="1:4" x14ac:dyDescent="0.25">
      <c r="A295" s="70" t="s">
        <v>466</v>
      </c>
      <c r="B295" s="178">
        <v>7</v>
      </c>
      <c r="C295" s="41">
        <f>FIROOZKOOH!B24</f>
        <v>579</v>
      </c>
      <c r="D295" s="179">
        <f>FIROOZKOOH!C24</f>
        <v>0.79600000000000004</v>
      </c>
    </row>
    <row r="296" spans="1:4" x14ac:dyDescent="0.25">
      <c r="A296" s="70" t="s">
        <v>466</v>
      </c>
      <c r="B296" s="178">
        <v>8</v>
      </c>
      <c r="C296" s="41">
        <f>FIROOZKOOH!B25</f>
        <v>7</v>
      </c>
      <c r="D296" s="179">
        <f>FIROOZKOOH!C25</f>
        <v>0.90800000000000003</v>
      </c>
    </row>
    <row r="297" spans="1:4" x14ac:dyDescent="0.25">
      <c r="A297" s="70" t="s">
        <v>466</v>
      </c>
      <c r="B297" s="178">
        <v>9</v>
      </c>
      <c r="C297" s="41">
        <f>FIROOZKOOH!B26</f>
        <v>26</v>
      </c>
      <c r="D297" s="179">
        <f>FIROOZKOOH!C26</f>
        <v>0.88800000000000001</v>
      </c>
    </row>
    <row r="298" spans="1:4" x14ac:dyDescent="0.25">
      <c r="A298" s="70" t="s">
        <v>466</v>
      </c>
      <c r="B298" s="178">
        <v>10</v>
      </c>
      <c r="C298" s="41">
        <f>FIROOZKOOH!B27</f>
        <v>272</v>
      </c>
      <c r="D298" s="179">
        <f>FIROOZKOOH!C27</f>
        <v>0.83299999999999996</v>
      </c>
    </row>
    <row r="299" spans="1:4" x14ac:dyDescent="0.25">
      <c r="A299" s="70" t="s">
        <v>466</v>
      </c>
      <c r="B299" s="178">
        <v>11</v>
      </c>
      <c r="C299" s="41">
        <f>FIROOZKOOH!B28</f>
        <v>567</v>
      </c>
      <c r="D299" s="179">
        <f>FIROOZKOOH!C28</f>
        <v>0.79100000000000004</v>
      </c>
    </row>
    <row r="300" spans="1:4" x14ac:dyDescent="0.25">
      <c r="A300" s="70" t="s">
        <v>466</v>
      </c>
      <c r="B300" s="178">
        <v>12</v>
      </c>
      <c r="C300" s="41">
        <f>FIROOZKOOH!B29</f>
        <v>1142</v>
      </c>
      <c r="D300" s="179">
        <f>FIROOZKOOH!C29</f>
        <v>0.72299999999999998</v>
      </c>
    </row>
    <row r="301" spans="1:4" x14ac:dyDescent="0.25">
      <c r="A301" s="70" t="s">
        <v>466</v>
      </c>
      <c r="B301" s="178">
        <v>13</v>
      </c>
      <c r="C301" s="41">
        <f>FIROOZKOOH!B30</f>
        <v>91</v>
      </c>
      <c r="D301" s="179">
        <f>FIROOZKOOH!C30</f>
        <v>0.86899999999999999</v>
      </c>
    </row>
    <row r="302" spans="1:4" x14ac:dyDescent="0.25">
      <c r="A302" s="70" t="s">
        <v>466</v>
      </c>
      <c r="B302" s="178">
        <v>14</v>
      </c>
      <c r="C302" s="41">
        <f>FIROOZKOOH!B31</f>
        <v>250</v>
      </c>
      <c r="D302" s="179">
        <f>FIROOZKOOH!C31</f>
        <v>0.83499999999999996</v>
      </c>
    </row>
    <row r="303" spans="1:4" x14ac:dyDescent="0.25">
      <c r="A303" s="70" t="s">
        <v>466</v>
      </c>
      <c r="B303" s="178">
        <v>15</v>
      </c>
      <c r="C303" s="41">
        <f>FIROOZKOOH!B32</f>
        <v>537</v>
      </c>
      <c r="D303" s="179">
        <f>FIROOZKOOH!C32</f>
        <v>0.80500000000000005</v>
      </c>
    </row>
    <row r="304" spans="1:4" x14ac:dyDescent="0.25">
      <c r="A304" s="70" t="s">
        <v>559</v>
      </c>
      <c r="B304" s="178">
        <v>1</v>
      </c>
      <c r="C304" s="41">
        <f>'JCA SAND'!B16</f>
        <v>107.1</v>
      </c>
      <c r="D304" s="179">
        <f>'JCA SAND'!C16</f>
        <v>0.628</v>
      </c>
    </row>
    <row r="305" spans="1:4" x14ac:dyDescent="0.25">
      <c r="A305" s="70" t="s">
        <v>559</v>
      </c>
      <c r="B305" s="178">
        <v>2</v>
      </c>
      <c r="C305" s="41">
        <f>'JCA SAND'!B17</f>
        <v>335.3</v>
      </c>
      <c r="D305" s="179">
        <f>'JCA SAND'!C17</f>
        <v>0.57699999999999996</v>
      </c>
    </row>
    <row r="306" spans="1:4" x14ac:dyDescent="0.25">
      <c r="A306" s="70" t="s">
        <v>559</v>
      </c>
      <c r="B306" s="178">
        <v>3</v>
      </c>
      <c r="C306" s="41">
        <f>'JCA SAND'!B18</f>
        <v>352.8</v>
      </c>
      <c r="D306" s="179">
        <f>'JCA SAND'!C18</f>
        <v>0.54800000000000004</v>
      </c>
    </row>
    <row r="307" spans="1:4" x14ac:dyDescent="0.25">
      <c r="A307" s="70" t="s">
        <v>559</v>
      </c>
      <c r="B307" s="178">
        <v>4</v>
      </c>
      <c r="C307" s="41">
        <f>'JCA SAND'!B19</f>
        <v>885.6</v>
      </c>
      <c r="D307" s="179">
        <f>'JCA SAND'!C19</f>
        <v>0.48499999999999999</v>
      </c>
    </row>
    <row r="308" spans="1:4" x14ac:dyDescent="0.25">
      <c r="A308" s="70" t="str">
        <f>'FITZGERALD BRIDGE'!B82</f>
        <v>FBM-1</v>
      </c>
      <c r="B308" s="178">
        <v>1</v>
      </c>
      <c r="C308" s="41">
        <f>'FITZGERALD BRIDGE'!C82</f>
        <v>198</v>
      </c>
      <c r="D308" s="173">
        <f>'FITZGERALD BRIDGE'!D82</f>
        <v>0.88200000000000001</v>
      </c>
    </row>
    <row r="309" spans="1:4" x14ac:dyDescent="0.25">
      <c r="A309" s="70" t="str">
        <f>'FITZGERALD BRIDGE'!B83</f>
        <v>FBM-1</v>
      </c>
      <c r="B309" s="178">
        <v>2</v>
      </c>
      <c r="C309" s="41">
        <f>'FITZGERALD BRIDGE'!C83</f>
        <v>141</v>
      </c>
      <c r="D309" s="173">
        <f>'FITZGERALD BRIDGE'!D83</f>
        <v>0.88800000000000001</v>
      </c>
    </row>
    <row r="310" spans="1:4" x14ac:dyDescent="0.25">
      <c r="A310" s="70" t="str">
        <f>'FITZGERALD BRIDGE'!B84</f>
        <v>FBM-1</v>
      </c>
      <c r="B310" s="178">
        <v>3</v>
      </c>
      <c r="C310" s="41">
        <f>'FITZGERALD BRIDGE'!C84</f>
        <v>46</v>
      </c>
      <c r="D310" s="173">
        <f>'FITZGERALD BRIDGE'!D84</f>
        <v>0.89200000000000002</v>
      </c>
    </row>
    <row r="311" spans="1:4" x14ac:dyDescent="0.25">
      <c r="A311" s="70" t="str">
        <f>'FITZGERALD BRIDGE'!B85</f>
        <v>FBM-1</v>
      </c>
      <c r="B311" s="178">
        <v>4</v>
      </c>
      <c r="C311" s="41">
        <f>'FITZGERALD BRIDGE'!C85</f>
        <v>198</v>
      </c>
      <c r="D311" s="173">
        <f>'FITZGERALD BRIDGE'!D85</f>
        <v>0.872</v>
      </c>
    </row>
    <row r="312" spans="1:4" x14ac:dyDescent="0.25">
      <c r="A312" s="70" t="str">
        <f>'FITZGERALD BRIDGE'!B86</f>
        <v>FBM-1</v>
      </c>
      <c r="B312" s="178">
        <v>5</v>
      </c>
      <c r="C312" s="41">
        <f>'FITZGERALD BRIDGE'!C86</f>
        <v>209</v>
      </c>
      <c r="D312" s="173">
        <f>'FITZGERALD BRIDGE'!D86</f>
        <v>0.873</v>
      </c>
    </row>
    <row r="313" spans="1:4" x14ac:dyDescent="0.25">
      <c r="A313" s="70" t="str">
        <f>'FITZGERALD BRIDGE'!B87</f>
        <v>FBM-1</v>
      </c>
      <c r="B313" s="178">
        <v>6</v>
      </c>
      <c r="C313" s="41">
        <f>'FITZGERALD BRIDGE'!C87</f>
        <v>2</v>
      </c>
      <c r="D313" s="173">
        <f>'FITZGERALD BRIDGE'!D87</f>
        <v>0.90700000000000003</v>
      </c>
    </row>
    <row r="314" spans="1:4" x14ac:dyDescent="0.25">
      <c r="A314" s="70" t="str">
        <f>'FITZGERALD BRIDGE'!B88</f>
        <v>Pinnacles-1</v>
      </c>
      <c r="B314" s="178">
        <v>1</v>
      </c>
      <c r="C314" s="41">
        <f>'FITZGERALD BRIDGE'!C88</f>
        <v>185</v>
      </c>
      <c r="D314" s="173">
        <f>'FITZGERALD BRIDGE'!D88</f>
        <v>0.88500000000000001</v>
      </c>
    </row>
    <row r="315" spans="1:4" x14ac:dyDescent="0.25">
      <c r="A315" s="70" t="str">
        <f>'FITZGERALD BRIDGE'!B89</f>
        <v>Pinnacles-1</v>
      </c>
      <c r="B315" s="178">
        <v>2</v>
      </c>
      <c r="C315" s="41">
        <f>'FITZGERALD BRIDGE'!C89</f>
        <v>3</v>
      </c>
      <c r="D315" s="173">
        <f>'FITZGERALD BRIDGE'!D89</f>
        <v>0.93300000000000005</v>
      </c>
    </row>
    <row r="316" spans="1:4" x14ac:dyDescent="0.25">
      <c r="A316" s="70" t="str">
        <f>'FITZGERALD BRIDGE'!B90</f>
        <v>Pinnacles-1</v>
      </c>
      <c r="B316" s="178">
        <v>3</v>
      </c>
      <c r="C316" s="41">
        <f>'FITZGERALD BRIDGE'!C90</f>
        <v>26</v>
      </c>
      <c r="D316" s="173">
        <f>'FITZGERALD BRIDGE'!D90</f>
        <v>0.91100000000000003</v>
      </c>
    </row>
    <row r="317" spans="1:4" x14ac:dyDescent="0.25">
      <c r="A317" s="70" t="str">
        <f>'FITZGERALD BRIDGE'!B91</f>
        <v>Pinnacles-2</v>
      </c>
      <c r="B317" s="178">
        <v>1</v>
      </c>
      <c r="C317" s="41">
        <f>'FITZGERALD BRIDGE'!C91</f>
        <v>7</v>
      </c>
      <c r="D317" s="173">
        <f>'FITZGERALD BRIDGE'!D91</f>
        <v>0.91300000000000003</v>
      </c>
    </row>
    <row r="318" spans="1:4" x14ac:dyDescent="0.25">
      <c r="A318" s="70" t="str">
        <f>'FITZGERALD BRIDGE'!B92</f>
        <v>Pinnacles-2</v>
      </c>
      <c r="B318" s="178">
        <v>2</v>
      </c>
      <c r="C318" s="41">
        <f>'FITZGERALD BRIDGE'!C92</f>
        <v>163</v>
      </c>
      <c r="D318" s="173">
        <f>'FITZGERALD BRIDGE'!D92</f>
        <v>0.88600000000000001</v>
      </c>
    </row>
    <row r="319" spans="1:4" x14ac:dyDescent="0.25">
      <c r="A319" s="70" t="str">
        <f>'FITZGERALD BRIDGE'!B93</f>
        <v>Pinnacles-2</v>
      </c>
      <c r="B319" s="178">
        <v>3</v>
      </c>
      <c r="C319" s="41">
        <f>'FITZGERALD BRIDGE'!C93</f>
        <v>23</v>
      </c>
      <c r="D319" s="173">
        <f>'FITZGERALD BRIDGE'!D93</f>
        <v>0.90900000000000003</v>
      </c>
    </row>
    <row r="320" spans="1:4" x14ac:dyDescent="0.25">
      <c r="A320" s="70" t="str">
        <f>'SAN CARLO SAND'!C7</f>
        <v>San Carlo</v>
      </c>
      <c r="B320" s="178">
        <v>1</v>
      </c>
      <c r="C320" s="41">
        <f>'SAN CARLO SAND'!B25</f>
        <v>47.904191616766397</v>
      </c>
      <c r="D320" s="179">
        <f>'SAN CARLO SAND'!C25</f>
        <v>0.91630901287553601</v>
      </c>
    </row>
    <row r="321" spans="1:4" x14ac:dyDescent="0.25">
      <c r="A321" s="70" t="str">
        <f>'SAN CARLO SAND'!C8</f>
        <v>San Carlo</v>
      </c>
      <c r="B321" s="178">
        <v>2</v>
      </c>
      <c r="C321" s="41">
        <f>'SAN CARLO SAND'!B26</f>
        <v>207.584830339321</v>
      </c>
      <c r="D321" s="179">
        <f>'SAN CARLO SAND'!C26</f>
        <v>0.85193133047210301</v>
      </c>
    </row>
    <row r="322" spans="1:4" x14ac:dyDescent="0.25">
      <c r="A322" s="70" t="str">
        <f>'SAN CARLO SAND'!C9</f>
        <v>San Carlo</v>
      </c>
      <c r="B322" s="178">
        <v>3</v>
      </c>
      <c r="C322" s="41">
        <f>'SAN CARLO SAND'!B27</f>
        <v>291.41716566866199</v>
      </c>
      <c r="D322" s="179">
        <f>'SAN CARLO SAND'!C27</f>
        <v>0.77467811158798205</v>
      </c>
    </row>
    <row r="323" spans="1:4" x14ac:dyDescent="0.25">
      <c r="A323" s="70" t="str">
        <f>'SAN CARLO SAND'!C10</f>
        <v>San Carlo</v>
      </c>
      <c r="B323" s="178">
        <v>4</v>
      </c>
      <c r="C323" s="41">
        <f>'SAN CARLO SAND'!B28</f>
        <v>169.660678642714</v>
      </c>
      <c r="D323" s="179">
        <f>'SAN CARLO SAND'!C28</f>
        <v>0.75836909871244595</v>
      </c>
    </row>
    <row r="324" spans="1:4" x14ac:dyDescent="0.25">
      <c r="A324" s="70" t="str">
        <f>'SAN CARLO SAND'!C11</f>
        <v>San Carlo</v>
      </c>
      <c r="B324" s="178">
        <v>5</v>
      </c>
      <c r="C324" s="41">
        <f>'SAN CARLO SAND'!B29</f>
        <v>435.12974051896202</v>
      </c>
      <c r="D324" s="179">
        <f>'SAN CARLO SAND'!C29</f>
        <v>0.71545064377682399</v>
      </c>
    </row>
    <row r="325" spans="1:4" x14ac:dyDescent="0.25">
      <c r="A325" s="70" t="str">
        <f>'SAN CARLO SAND'!C12</f>
        <v>San Carlo</v>
      </c>
      <c r="B325" s="178">
        <v>6</v>
      </c>
      <c r="C325" s="41">
        <f>'SAN CARLO SAND'!B30</f>
        <v>518.96207584830302</v>
      </c>
      <c r="D325" s="179">
        <f>'SAN CARLO SAND'!C30</f>
        <v>0.71716738197424901</v>
      </c>
    </row>
    <row r="326" spans="1:4" x14ac:dyDescent="0.25">
      <c r="A326" s="70" t="str">
        <f>'SAN CARLO SAND'!C13</f>
        <v>San Carlo</v>
      </c>
      <c r="B326" s="178">
        <v>7</v>
      </c>
      <c r="C326" s="41">
        <f>'SAN CARLO SAND'!B31</f>
        <v>411.17764471057802</v>
      </c>
      <c r="D326" s="179">
        <f>'SAN CARLO SAND'!C31</f>
        <v>0.69055793991416303</v>
      </c>
    </row>
    <row r="327" spans="1:4" x14ac:dyDescent="0.25">
      <c r="A327" s="70" t="str">
        <f>'SAN CARLO SAND'!C14</f>
        <v>San Carlo</v>
      </c>
      <c r="B327" s="178">
        <v>8</v>
      </c>
      <c r="C327" s="41">
        <f>'SAN CARLO SAND'!B32</f>
        <v>604.79041916167603</v>
      </c>
      <c r="D327" s="179">
        <f>'SAN CARLO SAND'!C32</f>
        <v>0.59098712446351898</v>
      </c>
    </row>
    <row r="328" spans="1:4" x14ac:dyDescent="0.25">
      <c r="A328" s="70" t="str">
        <f>'SAN CARLO SAND'!C15</f>
        <v>San Carlo</v>
      </c>
      <c r="B328" s="178">
        <v>9</v>
      </c>
      <c r="C328" s="41">
        <f>'SAN CARLO SAND'!B33</f>
        <v>758.48303393213496</v>
      </c>
      <c r="D328" s="179">
        <f>'SAN CARLO SAND'!C33</f>
        <v>0.58755364806866905</v>
      </c>
    </row>
    <row r="329" spans="1:4" x14ac:dyDescent="0.25">
      <c r="A329" s="70" t="str">
        <f>'SAN CARLO SAND'!C16</f>
        <v>San Carlo</v>
      </c>
      <c r="B329" s="178">
        <v>10</v>
      </c>
      <c r="C329" s="41">
        <f>'SAN CARLO SAND'!B34</f>
        <v>860.27944111776401</v>
      </c>
      <c r="D329" s="179">
        <f>'SAN CARLO SAND'!C34</f>
        <v>0.53948497854077204</v>
      </c>
    </row>
    <row r="330" spans="1:4" x14ac:dyDescent="0.25">
      <c r="A330" s="70" t="str">
        <f>'SAN CARLO SAND'!C17</f>
        <v>San Carlo</v>
      </c>
      <c r="B330" s="178">
        <v>11</v>
      </c>
      <c r="C330" s="41">
        <f>'SAN CARLO SAND'!B35</f>
        <v>1009.98003992015</v>
      </c>
      <c r="D330" s="179">
        <f>'SAN CARLO SAND'!C35</f>
        <v>0.53948497854077204</v>
      </c>
    </row>
    <row r="331" spans="1:4" x14ac:dyDescent="0.25">
      <c r="A331" s="70" t="str">
        <f>'FITZGERALD BRIDGE'!B94</f>
        <v>FBM-10</v>
      </c>
      <c r="B331" s="178">
        <v>1</v>
      </c>
      <c r="C331" s="41">
        <f>'FITZGERALD BRIDGE'!C94</f>
        <v>65</v>
      </c>
      <c r="D331" s="179">
        <f>'FITZGERALD BRIDGE'!D94</f>
        <v>0.82099999999999995</v>
      </c>
    </row>
    <row r="332" spans="1:4" x14ac:dyDescent="0.25">
      <c r="A332" s="70" t="str">
        <f>'FITZGERALD BRIDGE'!B95</f>
        <v>FBM-10</v>
      </c>
      <c r="B332" s="178">
        <v>2</v>
      </c>
      <c r="C332" s="41">
        <f>'FITZGERALD BRIDGE'!C95</f>
        <v>14</v>
      </c>
      <c r="D332" s="179">
        <f>'FITZGERALD BRIDGE'!D95</f>
        <v>0.85399999999999998</v>
      </c>
    </row>
    <row r="333" spans="1:4" x14ac:dyDescent="0.25">
      <c r="A333" s="70" t="str">
        <f>'FITZGERALD BRIDGE'!B96</f>
        <v>FBM-10</v>
      </c>
      <c r="B333" s="178">
        <v>3</v>
      </c>
      <c r="C333" s="41">
        <f>'FITZGERALD BRIDGE'!C96</f>
        <v>6</v>
      </c>
      <c r="D333" s="179">
        <f>'FITZGERALD BRIDGE'!D96</f>
        <v>0.86299999999999999</v>
      </c>
    </row>
    <row r="334" spans="1:4" x14ac:dyDescent="0.25">
      <c r="A334" s="70" t="str">
        <f>'FITZGERALD BRIDGE'!B97</f>
        <v>FBM-10</v>
      </c>
      <c r="B334" s="178">
        <v>4</v>
      </c>
      <c r="C334" s="41">
        <f>'FITZGERALD BRIDGE'!C97</f>
        <v>37</v>
      </c>
      <c r="D334" s="179">
        <f>'FITZGERALD BRIDGE'!D97</f>
        <v>0.82799999999999996</v>
      </c>
    </row>
    <row r="335" spans="1:4" x14ac:dyDescent="0.25">
      <c r="A335" s="70" t="str">
        <f>'FITZGERALD BRIDGE'!B98</f>
        <v>FBM-10</v>
      </c>
      <c r="B335" s="178">
        <v>5</v>
      </c>
      <c r="C335" s="41">
        <f>'FITZGERALD BRIDGE'!C98</f>
        <v>25</v>
      </c>
      <c r="D335" s="179">
        <f>'FITZGERALD BRIDGE'!D98</f>
        <v>0.84699999999999998</v>
      </c>
    </row>
    <row r="336" spans="1:4" x14ac:dyDescent="0.25">
      <c r="A336" s="70" t="str">
        <f>'FITZGERALD BRIDGE'!B99</f>
        <v>FBM-10</v>
      </c>
      <c r="B336" s="178">
        <v>6</v>
      </c>
      <c r="C336" s="41">
        <f>'FITZGERALD BRIDGE'!C99</f>
        <v>155</v>
      </c>
      <c r="D336" s="179">
        <f>'FITZGERALD BRIDGE'!D99</f>
        <v>0.80600000000000005</v>
      </c>
    </row>
    <row r="337" spans="1:9" x14ac:dyDescent="0.25">
      <c r="A337" s="70" t="str">
        <f>'FITZGERALD BRIDGE'!B100</f>
        <v>FBM-10</v>
      </c>
      <c r="B337" s="178">
        <v>7</v>
      </c>
      <c r="C337" s="41">
        <f>'FITZGERALD BRIDGE'!C100</f>
        <v>142</v>
      </c>
      <c r="D337" s="179">
        <f>'FITZGERALD BRIDGE'!D100</f>
        <v>0.81399999999999995</v>
      </c>
    </row>
    <row r="338" spans="1:9" x14ac:dyDescent="0.25">
      <c r="A338" s="70" t="str">
        <f>'FITZGERALD BRIDGE'!B101</f>
        <v>FBM-10</v>
      </c>
      <c r="B338" s="178">
        <v>8</v>
      </c>
      <c r="C338" s="41">
        <f>'FITZGERALD BRIDGE'!C101</f>
        <v>200</v>
      </c>
      <c r="D338" s="179">
        <f>'FITZGERALD BRIDGE'!D101</f>
        <v>0.78</v>
      </c>
    </row>
    <row r="339" spans="1:9" x14ac:dyDescent="0.25">
      <c r="A339" s="70" t="str">
        <f>'FITZGERALD BRIDGE'!B102</f>
        <v>FBM-10</v>
      </c>
      <c r="B339" s="178">
        <v>9</v>
      </c>
      <c r="C339" s="41">
        <f>'FITZGERALD BRIDGE'!C102</f>
        <v>65</v>
      </c>
      <c r="D339" s="179">
        <f>'FITZGERALD BRIDGE'!D102</f>
        <v>0.82899999999999996</v>
      </c>
    </row>
    <row r="340" spans="1:9" x14ac:dyDescent="0.25">
      <c r="A340" s="70" t="str">
        <f>'FITZGERALD BRIDGE'!B103</f>
        <v>FBM-20</v>
      </c>
      <c r="B340" s="178">
        <v>1</v>
      </c>
      <c r="C340" s="41">
        <f>'FITZGERALD BRIDGE'!C103</f>
        <v>4</v>
      </c>
      <c r="D340" s="179">
        <f>'FITZGERALD BRIDGE'!D103</f>
        <v>0.72199999999999998</v>
      </c>
    </row>
    <row r="341" spans="1:9" x14ac:dyDescent="0.25">
      <c r="A341" s="70" t="str">
        <f>'FITZGERALD BRIDGE'!B104</f>
        <v>FBM-20</v>
      </c>
      <c r="B341" s="178">
        <v>2</v>
      </c>
      <c r="C341" s="41">
        <f>'FITZGERALD BRIDGE'!C104</f>
        <v>15</v>
      </c>
      <c r="D341" s="179">
        <f>'FITZGERALD BRIDGE'!D104</f>
        <v>0.69799999999999995</v>
      </c>
    </row>
    <row r="342" spans="1:9" x14ac:dyDescent="0.25">
      <c r="A342" s="70" t="str">
        <f>'FITZGERALD BRIDGE'!B105</f>
        <v>FBM-20</v>
      </c>
      <c r="B342" s="178">
        <v>3</v>
      </c>
      <c r="C342" s="41">
        <f>'FITZGERALD BRIDGE'!C105</f>
        <v>230</v>
      </c>
      <c r="D342" s="179">
        <f>'FITZGERALD BRIDGE'!D105</f>
        <v>0.65200000000000002</v>
      </c>
    </row>
    <row r="343" spans="1:9" x14ac:dyDescent="0.25">
      <c r="A343" s="70" t="str">
        <f>'FITZGERALD BRIDGE'!B106</f>
        <v>FBM-20</v>
      </c>
      <c r="B343" s="178">
        <v>4</v>
      </c>
      <c r="C343" s="41">
        <f>'FITZGERALD BRIDGE'!C106</f>
        <v>69</v>
      </c>
      <c r="D343" s="179">
        <f>'FITZGERALD BRIDGE'!D106</f>
        <v>0.67700000000000005</v>
      </c>
    </row>
    <row r="344" spans="1:9" x14ac:dyDescent="0.25">
      <c r="A344" s="70" t="str">
        <f>'FITZGERALD BRIDGE'!B107</f>
        <v>FBM-30</v>
      </c>
      <c r="B344" s="178">
        <v>1</v>
      </c>
      <c r="C344" s="41">
        <f>'FITZGERALD BRIDGE'!C107</f>
        <v>1</v>
      </c>
      <c r="D344" s="179">
        <f>'FITZGERALD BRIDGE'!D107</f>
        <v>0.69299999999999995</v>
      </c>
    </row>
    <row r="345" spans="1:9" x14ac:dyDescent="0.25">
      <c r="A345" s="70" t="str">
        <f>'FITZGERALD BRIDGE'!B108</f>
        <v>FBM-30</v>
      </c>
      <c r="B345" s="178">
        <v>2</v>
      </c>
      <c r="C345" s="41">
        <f>'FITZGERALD BRIDGE'!C108</f>
        <v>7</v>
      </c>
      <c r="D345" s="179">
        <f>'FITZGERALD BRIDGE'!D108</f>
        <v>0.66200000000000003</v>
      </c>
    </row>
    <row r="346" spans="1:9" x14ac:dyDescent="0.25">
      <c r="A346" s="70" t="str">
        <f>'FITZGERALD BRIDGE'!B109</f>
        <v>FBM-30</v>
      </c>
      <c r="B346" s="178">
        <v>3</v>
      </c>
      <c r="C346" s="41">
        <f>'FITZGERALD BRIDGE'!C109</f>
        <v>5</v>
      </c>
      <c r="D346" s="179">
        <f>'FITZGERALD BRIDGE'!D109</f>
        <v>0.65900000000000003</v>
      </c>
    </row>
    <row r="347" spans="1:9" x14ac:dyDescent="0.25">
      <c r="A347" s="70" t="str">
        <f>'FITZGERALD BRIDGE'!B110</f>
        <v>FBM-30</v>
      </c>
      <c r="B347" s="178">
        <v>4</v>
      </c>
      <c r="C347" s="41">
        <f>'FITZGERALD BRIDGE'!C110</f>
        <v>71</v>
      </c>
      <c r="D347" s="179">
        <f>'FITZGERALD BRIDGE'!D110</f>
        <v>0.64300000000000002</v>
      </c>
    </row>
    <row r="348" spans="1:9" x14ac:dyDescent="0.25">
      <c r="A348" s="70" t="str">
        <f>'FITZGERALD BRIDGE'!B111</f>
        <v>FBM-30</v>
      </c>
      <c r="B348" s="178">
        <v>5</v>
      </c>
      <c r="C348" s="41">
        <f>'FITZGERALD BRIDGE'!C111</f>
        <v>93</v>
      </c>
      <c r="D348" s="179">
        <f>'FITZGERALD BRIDGE'!D111</f>
        <v>0.63700000000000001</v>
      </c>
    </row>
    <row r="349" spans="1:9" x14ac:dyDescent="0.25">
      <c r="A349" s="70" t="str">
        <f>'FITZGERALD BRIDGE'!B112</f>
        <v>FBM-30</v>
      </c>
      <c r="B349" s="178">
        <v>6</v>
      </c>
      <c r="C349" s="41">
        <f>'FITZGERALD BRIDGE'!C112</f>
        <v>72</v>
      </c>
      <c r="D349" s="179">
        <f>'FITZGERALD BRIDGE'!D112</f>
        <v>0.628</v>
      </c>
    </row>
    <row r="350" spans="1:9" x14ac:dyDescent="0.25">
      <c r="A350" s="70" t="str">
        <f>'FITZGERALD BRIDGE'!B113</f>
        <v>FBM-30</v>
      </c>
      <c r="B350" s="178">
        <v>7</v>
      </c>
      <c r="C350" s="41">
        <f>'FITZGERALD BRIDGE'!C113</f>
        <v>240</v>
      </c>
      <c r="D350" s="179">
        <f>'FITZGERALD BRIDGE'!D113</f>
        <v>0.626</v>
      </c>
    </row>
    <row r="351" spans="1:9" x14ac:dyDescent="0.25">
      <c r="A351" s="70" t="str">
        <f>OTTAWA!B90</f>
        <v>Ottawa-5</v>
      </c>
      <c r="B351" s="178">
        <v>1</v>
      </c>
      <c r="C351" s="41">
        <f>OTTAWA!C90</f>
        <v>20</v>
      </c>
      <c r="D351" s="179">
        <f>OTTAWA!D90</f>
        <v>0.72</v>
      </c>
      <c r="G351" s="1"/>
      <c r="H351" s="35"/>
      <c r="I351" s="4"/>
    </row>
    <row r="352" spans="1:9" x14ac:dyDescent="0.25">
      <c r="A352" s="70" t="str">
        <f>OTTAWA!B91</f>
        <v>Ottawa-5</v>
      </c>
      <c r="B352" s="178">
        <v>2</v>
      </c>
      <c r="C352" s="41">
        <f>OTTAWA!C91</f>
        <v>148</v>
      </c>
      <c r="D352" s="179">
        <f>OTTAWA!D91</f>
        <v>0.67100000000000004</v>
      </c>
      <c r="G352" s="1"/>
      <c r="H352" s="35"/>
      <c r="I352" s="4"/>
    </row>
    <row r="353" spans="1:9" x14ac:dyDescent="0.25">
      <c r="A353" s="70" t="str">
        <f>OTTAWA!B92</f>
        <v>Ottawa-5</v>
      </c>
      <c r="B353" s="178">
        <v>3</v>
      </c>
      <c r="C353" s="41">
        <f>OTTAWA!C92</f>
        <v>910</v>
      </c>
      <c r="D353" s="179">
        <f>OTTAWA!D92</f>
        <v>0.627</v>
      </c>
      <c r="G353" s="1"/>
      <c r="H353" s="35"/>
      <c r="I353" s="4"/>
    </row>
    <row r="354" spans="1:9" x14ac:dyDescent="0.25">
      <c r="A354" s="70" t="str">
        <f>OTTAWA!B93</f>
        <v>Ottawa-5</v>
      </c>
      <c r="B354" s="178">
        <v>4</v>
      </c>
      <c r="C354" s="41">
        <f>OTTAWA!C93</f>
        <v>272</v>
      </c>
      <c r="D354" s="179">
        <f>OTTAWA!D93</f>
        <v>0.65</v>
      </c>
      <c r="G354" s="1"/>
      <c r="H354" s="35"/>
      <c r="I354" s="4"/>
    </row>
    <row r="355" spans="1:9" x14ac:dyDescent="0.25">
      <c r="A355" s="70" t="str">
        <f>OTTAWA!B94</f>
        <v>Ottawa-5</v>
      </c>
      <c r="B355" s="178">
        <v>5</v>
      </c>
      <c r="C355" s="41">
        <f>OTTAWA!C94</f>
        <v>310</v>
      </c>
      <c r="D355" s="179">
        <f>OTTAWA!D94</f>
        <v>0.65900000000000003</v>
      </c>
      <c r="G355" s="1"/>
      <c r="H355" s="35"/>
      <c r="I355" s="4"/>
    </row>
    <row r="356" spans="1:9" x14ac:dyDescent="0.25">
      <c r="A356" s="70" t="str">
        <f>OTTAWA!B95</f>
        <v>Ottawa-5</v>
      </c>
      <c r="B356" s="178">
        <v>6</v>
      </c>
      <c r="C356" s="41">
        <f>OTTAWA!C95</f>
        <v>309</v>
      </c>
      <c r="D356" s="179">
        <f>OTTAWA!D95</f>
        <v>0.65</v>
      </c>
      <c r="G356" s="1"/>
      <c r="H356" s="35"/>
      <c r="I356" s="4"/>
    </row>
    <row r="357" spans="1:9" x14ac:dyDescent="0.25">
      <c r="A357" s="70" t="str">
        <f>OTTAWA!B96</f>
        <v>Ottawa-5</v>
      </c>
      <c r="B357" s="178">
        <v>7</v>
      </c>
      <c r="C357" s="41">
        <f>OTTAWA!C96</f>
        <v>1131</v>
      </c>
      <c r="D357" s="179">
        <f>OTTAWA!D96</f>
        <v>0.63</v>
      </c>
      <c r="G357" s="1"/>
      <c r="H357" s="35"/>
      <c r="I357" s="4"/>
    </row>
    <row r="358" spans="1:9" x14ac:dyDescent="0.25">
      <c r="A358" s="70" t="str">
        <f>OTTAWA!B97</f>
        <v>Ottawa-5</v>
      </c>
      <c r="B358" s="178">
        <v>8</v>
      </c>
      <c r="C358" s="41">
        <f>OTTAWA!C97</f>
        <v>917</v>
      </c>
      <c r="D358" s="179">
        <f>OTTAWA!D97</f>
        <v>0.63100000000000001</v>
      </c>
      <c r="G358" s="1"/>
      <c r="H358" s="35"/>
      <c r="I358" s="4"/>
    </row>
    <row r="359" spans="1:9" x14ac:dyDescent="0.25">
      <c r="A359" s="70" t="str">
        <f>OTTAWA!B98</f>
        <v>Ottawa-10</v>
      </c>
      <c r="B359" s="178">
        <v>1</v>
      </c>
      <c r="C359" s="41">
        <f>OTTAWA!C98</f>
        <v>35</v>
      </c>
      <c r="D359" s="179">
        <f>OTTAWA!D98</f>
        <v>0.622</v>
      </c>
      <c r="G359" s="1"/>
      <c r="H359" s="35"/>
      <c r="I359" s="4"/>
    </row>
    <row r="360" spans="1:9" x14ac:dyDescent="0.25">
      <c r="A360" s="70" t="str">
        <f>OTTAWA!B99</f>
        <v>Ottawa-10</v>
      </c>
      <c r="B360" s="178">
        <v>2</v>
      </c>
      <c r="C360" s="41">
        <f>OTTAWA!C99</f>
        <v>108</v>
      </c>
      <c r="D360" s="179">
        <f>OTTAWA!D99</f>
        <v>0.6</v>
      </c>
      <c r="G360" s="1"/>
      <c r="H360" s="35"/>
      <c r="I360" s="4"/>
    </row>
    <row r="361" spans="1:9" x14ac:dyDescent="0.25">
      <c r="A361" s="70" t="str">
        <f>OTTAWA!B100</f>
        <v>Ottawa-10</v>
      </c>
      <c r="B361" s="178">
        <v>3</v>
      </c>
      <c r="C361" s="41">
        <f>OTTAWA!C100</f>
        <v>276</v>
      </c>
      <c r="D361" s="179">
        <f>OTTAWA!D100</f>
        <v>0.57099999999999995</v>
      </c>
      <c r="G361" s="1"/>
      <c r="H361" s="35"/>
      <c r="I361" s="4"/>
    </row>
    <row r="362" spans="1:9" x14ac:dyDescent="0.25">
      <c r="A362" s="70" t="str">
        <f>OTTAWA!B101</f>
        <v>Ottawa-10</v>
      </c>
      <c r="B362" s="178">
        <v>4</v>
      </c>
      <c r="C362" s="41">
        <f>OTTAWA!C101</f>
        <v>559</v>
      </c>
      <c r="D362" s="179">
        <f>OTTAWA!D101</f>
        <v>0.58099999999999996</v>
      </c>
      <c r="G362" s="1"/>
      <c r="H362" s="35"/>
      <c r="I362" s="4"/>
    </row>
    <row r="363" spans="1:9" x14ac:dyDescent="0.25">
      <c r="A363" s="70" t="str">
        <f>OTTAWA!B102</f>
        <v>Ottawa-15</v>
      </c>
      <c r="B363" s="178">
        <v>1</v>
      </c>
      <c r="C363" s="41">
        <f>OTTAWA!C102</f>
        <v>30</v>
      </c>
      <c r="D363" s="179">
        <f>OTTAWA!D102</f>
        <v>0.58199999999999996</v>
      </c>
      <c r="G363" s="1"/>
      <c r="H363" s="35"/>
      <c r="I363" s="4"/>
    </row>
    <row r="364" spans="1:9" x14ac:dyDescent="0.25">
      <c r="A364" s="70" t="str">
        <f>OTTAWA!B103</f>
        <v>Ottawa-15</v>
      </c>
      <c r="B364" s="178">
        <v>2</v>
      </c>
      <c r="C364" s="41">
        <f>OTTAWA!C103</f>
        <v>84</v>
      </c>
      <c r="D364" s="179">
        <f>OTTAWA!D103</f>
        <v>0.55600000000000005</v>
      </c>
      <c r="G364" s="1"/>
      <c r="H364" s="35"/>
      <c r="I364" s="4"/>
    </row>
    <row r="365" spans="1:9" x14ac:dyDescent="0.25">
      <c r="A365" s="70" t="str">
        <f>OTTAWA!B104</f>
        <v>Ottawa-15</v>
      </c>
      <c r="B365" s="178">
        <v>3</v>
      </c>
      <c r="C365" s="41">
        <f>OTTAWA!C104</f>
        <v>1053</v>
      </c>
      <c r="D365" s="179">
        <f>OTTAWA!D104</f>
        <v>0.48099999999999998</v>
      </c>
      <c r="G365" s="1"/>
      <c r="H365" s="35"/>
      <c r="I365" s="4"/>
    </row>
    <row r="366" spans="1:9" x14ac:dyDescent="0.25">
      <c r="A366" s="70" t="str">
        <f>OTTAWA!B105</f>
        <v>Ottawa-15</v>
      </c>
      <c r="B366" s="178">
        <v>4</v>
      </c>
      <c r="C366" s="41">
        <f>OTTAWA!C105</f>
        <v>629</v>
      </c>
      <c r="D366" s="179">
        <f>OTTAWA!D105</f>
        <v>0.52300000000000002</v>
      </c>
      <c r="G366" s="1"/>
      <c r="H366" s="35"/>
      <c r="I366" s="4"/>
    </row>
    <row r="367" spans="1:9" x14ac:dyDescent="0.25">
      <c r="A367" s="174" t="str">
        <f>OTTAWA!B106</f>
        <v>Ottawa-15</v>
      </c>
      <c r="B367" s="180">
        <v>5</v>
      </c>
      <c r="C367" s="181">
        <f>OTTAWA!C106</f>
        <v>1228</v>
      </c>
      <c r="D367" s="182">
        <f>OTTAWA!D106</f>
        <v>0.48799999999999999</v>
      </c>
      <c r="G367" s="1"/>
      <c r="H367" s="35"/>
      <c r="I367" s="4"/>
    </row>
  </sheetData>
  <phoneticPr fontId="6" type="noConversion"/>
  <pageMargins left="0.7" right="0.7" top="0.75" bottom="0.75" header="0.3" footer="0.3"/>
  <tableParts count="1">
    <tablePart r:id="rId1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F2CE02-8CCB-4223-B20F-D12855C5CF7E}">
  <sheetPr>
    <tabColor theme="7"/>
  </sheetPr>
  <dimension ref="A1:AD157"/>
  <sheetViews>
    <sheetView zoomScaleNormal="100" workbookViewId="0">
      <selection activeCell="B16" sqref="B16"/>
    </sheetView>
  </sheetViews>
  <sheetFormatPr baseColWidth="10" defaultRowHeight="15" x14ac:dyDescent="0.25"/>
  <cols>
    <col min="2" max="2" width="30.140625" customWidth="1"/>
  </cols>
  <sheetData>
    <row r="1" spans="1:30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  <c r="R1" t="s">
        <v>27</v>
      </c>
      <c r="S1" t="s">
        <v>28</v>
      </c>
      <c r="T1" t="s">
        <v>29</v>
      </c>
      <c r="U1" t="s">
        <v>30</v>
      </c>
      <c r="V1" t="s">
        <v>31</v>
      </c>
      <c r="W1" t="s">
        <v>32</v>
      </c>
      <c r="X1" t="s">
        <v>33</v>
      </c>
      <c r="Y1" t="s">
        <v>34</v>
      </c>
      <c r="Z1" t="s">
        <v>35</v>
      </c>
      <c r="AA1" t="s">
        <v>25</v>
      </c>
      <c r="AB1" t="s">
        <v>36</v>
      </c>
      <c r="AC1" t="s">
        <v>37</v>
      </c>
      <c r="AD1" t="s">
        <v>38</v>
      </c>
    </row>
    <row r="2" spans="1:30" x14ac:dyDescent="0.25">
      <c r="A2" s="55"/>
      <c r="B2" s="56"/>
      <c r="C2" s="56" t="s">
        <v>149</v>
      </c>
      <c r="D2" s="56" t="s">
        <v>149</v>
      </c>
      <c r="E2" s="56" t="s">
        <v>149</v>
      </c>
      <c r="F2" s="56" t="s">
        <v>149</v>
      </c>
      <c r="G2" s="56" t="s">
        <v>149</v>
      </c>
      <c r="H2" s="56" t="s">
        <v>149</v>
      </c>
      <c r="I2" s="56" t="s">
        <v>149</v>
      </c>
      <c r="J2" s="56" t="s">
        <v>149</v>
      </c>
      <c r="K2" s="56" t="s">
        <v>149</v>
      </c>
      <c r="L2" s="56" t="s">
        <v>149</v>
      </c>
      <c r="M2" s="56" t="s">
        <v>246</v>
      </c>
      <c r="N2" s="56" t="s">
        <v>566</v>
      </c>
      <c r="O2" s="56" t="s">
        <v>149</v>
      </c>
      <c r="P2" s="125" t="s">
        <v>376</v>
      </c>
      <c r="R2" t="s">
        <v>39</v>
      </c>
      <c r="S2" t="s">
        <v>40</v>
      </c>
      <c r="T2" t="s">
        <v>41</v>
      </c>
      <c r="U2">
        <v>0.75900000000000001</v>
      </c>
      <c r="V2">
        <v>500.3</v>
      </c>
      <c r="W2">
        <v>235.2</v>
      </c>
      <c r="X2">
        <v>323.5</v>
      </c>
      <c r="Y2">
        <v>265.10000000000002</v>
      </c>
      <c r="Z2">
        <v>1.2</v>
      </c>
      <c r="AA2">
        <v>0.81</v>
      </c>
      <c r="AB2">
        <v>438.5</v>
      </c>
      <c r="AC2">
        <v>610</v>
      </c>
      <c r="AD2">
        <v>1.39</v>
      </c>
    </row>
    <row r="3" spans="1:30" ht="15.75" thickBot="1" x14ac:dyDescent="0.3">
      <c r="A3" s="29"/>
      <c r="B3" s="30" t="s">
        <v>293</v>
      </c>
      <c r="C3" s="30">
        <v>0.92300000000000004</v>
      </c>
      <c r="D3" s="30">
        <v>4.5999999999999999E-2</v>
      </c>
      <c r="E3" s="30">
        <v>0.5</v>
      </c>
      <c r="F3" s="30">
        <v>0</v>
      </c>
      <c r="G3" s="30">
        <v>2.68</v>
      </c>
      <c r="H3" s="74">
        <f>(1.29652816298967)^2/(1.09042044296775*1.48912903243941)</f>
        <v>1.0352317759307434</v>
      </c>
      <c r="I3" s="30">
        <v>1.3</v>
      </c>
      <c r="J3" s="30">
        <v>0.53</v>
      </c>
      <c r="K3" s="30">
        <v>0.92300000000000004</v>
      </c>
      <c r="L3" s="30">
        <v>0.57399999999999995</v>
      </c>
      <c r="M3" s="30" t="s">
        <v>612</v>
      </c>
      <c r="N3" s="30" t="s">
        <v>566</v>
      </c>
      <c r="O3" s="72" t="s">
        <v>608</v>
      </c>
      <c r="P3" s="73" t="s">
        <v>149</v>
      </c>
      <c r="R3" t="s">
        <v>42</v>
      </c>
      <c r="S3" t="s">
        <v>40</v>
      </c>
      <c r="T3" t="s">
        <v>41</v>
      </c>
      <c r="U3">
        <v>0.77300000000000002</v>
      </c>
      <c r="V3">
        <v>400.5</v>
      </c>
      <c r="W3">
        <v>220.6</v>
      </c>
      <c r="X3">
        <v>280.60000000000002</v>
      </c>
      <c r="Y3">
        <v>179.9</v>
      </c>
      <c r="Z3">
        <v>1.5</v>
      </c>
      <c r="AA3">
        <v>0.82399999999999995</v>
      </c>
      <c r="AB3">
        <v>397.3</v>
      </c>
      <c r="AC3">
        <v>530</v>
      </c>
      <c r="AD3">
        <v>1.33</v>
      </c>
    </row>
    <row r="4" spans="1:30" x14ac:dyDescent="0.25">
      <c r="R4" t="s">
        <v>43</v>
      </c>
      <c r="S4" t="s">
        <v>40</v>
      </c>
      <c r="T4" t="s">
        <v>41</v>
      </c>
      <c r="U4">
        <v>0.79</v>
      </c>
      <c r="V4">
        <v>877.1</v>
      </c>
      <c r="W4">
        <v>370</v>
      </c>
      <c r="X4">
        <v>539</v>
      </c>
      <c r="Y4">
        <v>507.1</v>
      </c>
      <c r="Z4">
        <v>1</v>
      </c>
      <c r="AA4">
        <v>0.80900000000000005</v>
      </c>
      <c r="AB4">
        <v>677</v>
      </c>
      <c r="AC4">
        <v>921</v>
      </c>
      <c r="AD4">
        <v>1.36</v>
      </c>
    </row>
    <row r="5" spans="1:30" ht="16.5" thickBot="1" x14ac:dyDescent="0.3">
      <c r="P5" s="9"/>
      <c r="R5" t="s">
        <v>44</v>
      </c>
      <c r="S5" t="s">
        <v>40</v>
      </c>
      <c r="T5" t="s">
        <v>41</v>
      </c>
      <c r="U5">
        <v>0.73</v>
      </c>
      <c r="V5">
        <v>1446.7</v>
      </c>
      <c r="W5">
        <v>581</v>
      </c>
      <c r="X5">
        <v>869.6</v>
      </c>
      <c r="Y5">
        <v>865.7</v>
      </c>
      <c r="Z5">
        <v>1</v>
      </c>
      <c r="AA5">
        <v>0.77</v>
      </c>
      <c r="AB5">
        <v>1061</v>
      </c>
      <c r="AC5">
        <v>1440</v>
      </c>
      <c r="AD5">
        <v>1.36</v>
      </c>
    </row>
    <row r="6" spans="1:30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84" t="s">
        <v>572</v>
      </c>
      <c r="K6" s="83" t="s">
        <v>574</v>
      </c>
      <c r="L6" s="22" t="s">
        <v>573</v>
      </c>
      <c r="N6" s="37"/>
      <c r="R6" t="s">
        <v>45</v>
      </c>
      <c r="S6" t="s">
        <v>40</v>
      </c>
      <c r="T6" t="s">
        <v>41</v>
      </c>
      <c r="U6">
        <v>0.79800000000000004</v>
      </c>
      <c r="V6">
        <v>773.5</v>
      </c>
      <c r="W6">
        <v>341</v>
      </c>
      <c r="X6">
        <v>485.2</v>
      </c>
      <c r="Y6">
        <v>432.5</v>
      </c>
      <c r="Z6">
        <v>1</v>
      </c>
      <c r="AA6">
        <v>0.82699999999999996</v>
      </c>
      <c r="AB6">
        <v>620</v>
      </c>
      <c r="AC6">
        <v>837</v>
      </c>
      <c r="AD6">
        <v>1.36</v>
      </c>
    </row>
    <row r="7" spans="1:30" x14ac:dyDescent="0.25">
      <c r="B7" s="55" t="s">
        <v>377</v>
      </c>
      <c r="C7" s="56" t="s">
        <v>82</v>
      </c>
      <c r="D7" s="56">
        <v>100</v>
      </c>
      <c r="E7" s="57">
        <v>0.21</v>
      </c>
      <c r="F7" s="56">
        <f>D7</f>
        <v>100</v>
      </c>
      <c r="G7" s="57">
        <v>0.74</v>
      </c>
      <c r="H7" s="58">
        <v>6</v>
      </c>
      <c r="I7" s="56" t="s">
        <v>195</v>
      </c>
      <c r="J7" s="56">
        <v>1</v>
      </c>
      <c r="K7" s="57">
        <f>AVERAGE(G7:G8,G13:G16)</f>
        <v>0.7416666666666667</v>
      </c>
      <c r="L7" s="60" t="str">
        <f>_xlfn.CONCAT("p_eff = ",F7," , e0_prom = ",ROUND(K7,3))</f>
        <v>p_eff = 100 , e0_prom = 0.742</v>
      </c>
      <c r="N7" s="46"/>
      <c r="R7" t="s">
        <v>46</v>
      </c>
      <c r="S7" t="s">
        <v>47</v>
      </c>
      <c r="T7" t="s">
        <v>41</v>
      </c>
      <c r="U7">
        <v>0.64</v>
      </c>
      <c r="V7">
        <v>800</v>
      </c>
      <c r="W7">
        <v>800</v>
      </c>
      <c r="X7">
        <v>800</v>
      </c>
      <c r="Y7">
        <v>0</v>
      </c>
      <c r="Z7">
        <v>1</v>
      </c>
      <c r="AA7">
        <v>0.67800000000000005</v>
      </c>
      <c r="AB7">
        <v>1543.3</v>
      </c>
      <c r="AC7">
        <v>2230</v>
      </c>
      <c r="AD7">
        <v>1.45</v>
      </c>
    </row>
    <row r="8" spans="1:30" x14ac:dyDescent="0.25">
      <c r="B8" s="55" t="s">
        <v>378</v>
      </c>
      <c r="C8" s="56" t="s">
        <v>82</v>
      </c>
      <c r="D8" s="56">
        <v>100</v>
      </c>
      <c r="E8" s="11">
        <v>0.17</v>
      </c>
      <c r="F8" s="56">
        <f t="shared" ref="F8:F22" si="0">D8</f>
        <v>100</v>
      </c>
      <c r="G8" s="11">
        <v>0.73</v>
      </c>
      <c r="H8" s="52">
        <v>25</v>
      </c>
      <c r="I8" s="56" t="s">
        <v>195</v>
      </c>
      <c r="J8" s="10">
        <v>1</v>
      </c>
      <c r="K8" s="11">
        <f>AVERAGE(G7:G8,G13:G16)</f>
        <v>0.7416666666666667</v>
      </c>
      <c r="L8" s="60" t="str">
        <f t="shared" ref="L8:L22" si="1">_xlfn.CONCAT("p_eff = ",F8," , e0_prom = ",ROUND(K8,3))</f>
        <v>p_eff = 100 , e0_prom = 0.742</v>
      </c>
      <c r="R8" t="s">
        <v>48</v>
      </c>
      <c r="S8" t="s">
        <v>40</v>
      </c>
      <c r="T8" t="s">
        <v>49</v>
      </c>
      <c r="U8">
        <v>0.69799999999999995</v>
      </c>
      <c r="V8">
        <v>1199.8</v>
      </c>
      <c r="W8">
        <v>506.6</v>
      </c>
      <c r="X8">
        <v>737.7</v>
      </c>
      <c r="Y8">
        <v>693.1</v>
      </c>
      <c r="Z8">
        <v>1</v>
      </c>
      <c r="AA8">
        <v>0.77800000000000002</v>
      </c>
      <c r="AB8">
        <v>726.2</v>
      </c>
      <c r="AC8">
        <v>980</v>
      </c>
      <c r="AD8">
        <v>1.35</v>
      </c>
    </row>
    <row r="9" spans="1:30" x14ac:dyDescent="0.25">
      <c r="B9" s="55" t="s">
        <v>379</v>
      </c>
      <c r="C9" s="56" t="s">
        <v>82</v>
      </c>
      <c r="D9" s="56">
        <v>100</v>
      </c>
      <c r="E9" s="11">
        <v>0.18</v>
      </c>
      <c r="F9" s="56">
        <f t="shared" si="0"/>
        <v>100</v>
      </c>
      <c r="G9" s="11">
        <v>0.7</v>
      </c>
      <c r="H9" s="52">
        <v>149</v>
      </c>
      <c r="I9" s="56" t="s">
        <v>195</v>
      </c>
      <c r="J9" s="10">
        <v>3</v>
      </c>
      <c r="K9" s="11">
        <f>AVERAGE(G9:G10,G17:G18)</f>
        <v>0.70174999999999987</v>
      </c>
      <c r="L9" s="60" t="str">
        <f t="shared" si="1"/>
        <v>p_eff = 100 , e0_prom = 0.702</v>
      </c>
      <c r="R9" t="s">
        <v>50</v>
      </c>
      <c r="S9" t="s">
        <v>47</v>
      </c>
      <c r="T9" t="s">
        <v>41</v>
      </c>
      <c r="U9">
        <v>0.75600000000000001</v>
      </c>
      <c r="V9">
        <v>301.5</v>
      </c>
      <c r="W9">
        <v>298</v>
      </c>
      <c r="X9">
        <v>299.2</v>
      </c>
      <c r="Y9">
        <v>3.5</v>
      </c>
      <c r="Z9">
        <v>4</v>
      </c>
      <c r="AA9">
        <v>0.81399999999999995</v>
      </c>
      <c r="AB9">
        <v>524.70000000000005</v>
      </c>
      <c r="AC9">
        <v>680</v>
      </c>
      <c r="AD9">
        <v>1.3</v>
      </c>
    </row>
    <row r="10" spans="1:30" x14ac:dyDescent="0.25">
      <c r="B10" s="55" t="s">
        <v>380</v>
      </c>
      <c r="C10" s="56" t="s">
        <v>82</v>
      </c>
      <c r="D10" s="56">
        <v>100</v>
      </c>
      <c r="E10" s="11">
        <v>0.33</v>
      </c>
      <c r="F10" s="56">
        <f t="shared" si="0"/>
        <v>100</v>
      </c>
      <c r="G10" s="11">
        <v>0.7</v>
      </c>
      <c r="H10" s="41">
        <v>4.5</v>
      </c>
      <c r="I10" s="56" t="s">
        <v>195</v>
      </c>
      <c r="J10" s="10">
        <v>3</v>
      </c>
      <c r="K10" s="11">
        <f>AVERAGE(G9:G10,G17:G18)</f>
        <v>0.70174999999999987</v>
      </c>
      <c r="L10" s="60" t="str">
        <f t="shared" si="1"/>
        <v>p_eff = 100 , e0_prom = 0.702</v>
      </c>
      <c r="R10" t="s">
        <v>51</v>
      </c>
      <c r="S10" t="s">
        <v>47</v>
      </c>
      <c r="T10" t="s">
        <v>41</v>
      </c>
      <c r="U10">
        <v>0.79600000000000004</v>
      </c>
      <c r="V10">
        <v>124.9</v>
      </c>
      <c r="W10">
        <v>124</v>
      </c>
      <c r="X10">
        <v>124.3</v>
      </c>
      <c r="Y10">
        <v>0.9</v>
      </c>
      <c r="Z10">
        <v>4</v>
      </c>
      <c r="AA10">
        <v>0.85599999999999998</v>
      </c>
      <c r="AB10">
        <v>212.3</v>
      </c>
      <c r="AC10">
        <v>265</v>
      </c>
      <c r="AD10">
        <v>1.25</v>
      </c>
    </row>
    <row r="11" spans="1:30" x14ac:dyDescent="0.25">
      <c r="B11" s="55" t="s">
        <v>381</v>
      </c>
      <c r="C11" s="56" t="s">
        <v>82</v>
      </c>
      <c r="D11" s="56">
        <v>100</v>
      </c>
      <c r="E11" s="11">
        <v>0.31</v>
      </c>
      <c r="F11" s="56">
        <f t="shared" si="0"/>
        <v>100</v>
      </c>
      <c r="G11" s="11">
        <v>0.64</v>
      </c>
      <c r="H11" s="41">
        <v>14.5</v>
      </c>
      <c r="I11" s="56" t="s">
        <v>195</v>
      </c>
      <c r="J11" s="10">
        <v>2</v>
      </c>
      <c r="K11" s="11">
        <f>AVERAGE(G11:G12)</f>
        <v>0.64</v>
      </c>
      <c r="L11" s="60" t="str">
        <f t="shared" si="1"/>
        <v>p_eff = 100 , e0_prom = 0.64</v>
      </c>
      <c r="N11" s="45"/>
      <c r="R11" t="s">
        <v>52</v>
      </c>
      <c r="S11" t="s">
        <v>47</v>
      </c>
      <c r="T11" t="s">
        <v>41</v>
      </c>
      <c r="U11">
        <v>0.76</v>
      </c>
      <c r="V11">
        <v>125</v>
      </c>
      <c r="W11">
        <v>118</v>
      </c>
      <c r="X11">
        <v>120.3</v>
      </c>
      <c r="Y11">
        <v>7</v>
      </c>
      <c r="Z11">
        <v>4</v>
      </c>
      <c r="AA11">
        <v>0.82699999999999996</v>
      </c>
      <c r="AB11">
        <v>204.7</v>
      </c>
      <c r="AC11">
        <v>260</v>
      </c>
      <c r="AD11">
        <v>1.27</v>
      </c>
    </row>
    <row r="12" spans="1:30" x14ac:dyDescent="0.25">
      <c r="B12" s="55" t="s">
        <v>382</v>
      </c>
      <c r="C12" s="56" t="s">
        <v>82</v>
      </c>
      <c r="D12" s="56">
        <v>100</v>
      </c>
      <c r="E12" s="11">
        <v>0.24</v>
      </c>
      <c r="F12" s="56">
        <f t="shared" si="0"/>
        <v>100</v>
      </c>
      <c r="G12" s="11">
        <v>0.64</v>
      </c>
      <c r="H12" s="52">
        <v>19</v>
      </c>
      <c r="I12" s="56" t="s">
        <v>195</v>
      </c>
      <c r="J12" s="10">
        <v>2</v>
      </c>
      <c r="K12" s="11">
        <f>AVERAGE(G11:G12)</f>
        <v>0.64</v>
      </c>
      <c r="L12" s="60" t="str">
        <f t="shared" si="1"/>
        <v>p_eff = 100 , e0_prom = 0.64</v>
      </c>
      <c r="R12" t="s">
        <v>53</v>
      </c>
      <c r="S12" t="s">
        <v>40</v>
      </c>
      <c r="T12" t="s">
        <v>41</v>
      </c>
      <c r="U12">
        <v>0.751</v>
      </c>
      <c r="V12">
        <v>200</v>
      </c>
      <c r="W12">
        <v>246</v>
      </c>
      <c r="X12">
        <v>230.7</v>
      </c>
      <c r="Y12">
        <v>-46</v>
      </c>
      <c r="Z12">
        <v>6</v>
      </c>
      <c r="AA12">
        <v>0.78500000000000003</v>
      </c>
      <c r="AB12">
        <v>419.8</v>
      </c>
      <c r="AC12">
        <v>521.4</v>
      </c>
      <c r="AD12">
        <v>1.24</v>
      </c>
    </row>
    <row r="13" spans="1:30" x14ac:dyDescent="0.25">
      <c r="B13" s="55" t="s">
        <v>383</v>
      </c>
      <c r="C13" s="56" t="s">
        <v>82</v>
      </c>
      <c r="D13" s="56">
        <v>100</v>
      </c>
      <c r="E13" s="11">
        <v>0.28999999999999998</v>
      </c>
      <c r="F13" s="56">
        <f t="shared" si="0"/>
        <v>100</v>
      </c>
      <c r="G13" s="11">
        <v>0.76</v>
      </c>
      <c r="H13" s="41">
        <v>1.5</v>
      </c>
      <c r="I13" s="56" t="s">
        <v>195</v>
      </c>
      <c r="J13" s="10">
        <v>1</v>
      </c>
      <c r="K13" s="11">
        <f>AVERAGE(G7:G8,G13:G16)</f>
        <v>0.7416666666666667</v>
      </c>
      <c r="L13" s="60" t="str">
        <f t="shared" si="1"/>
        <v>p_eff = 100 , e0_prom = 0.742</v>
      </c>
      <c r="R13" t="s">
        <v>54</v>
      </c>
      <c r="S13" t="s">
        <v>40</v>
      </c>
      <c r="T13" t="s">
        <v>41</v>
      </c>
      <c r="U13">
        <v>0.76</v>
      </c>
      <c r="V13">
        <v>50.3</v>
      </c>
      <c r="W13">
        <v>59</v>
      </c>
      <c r="X13">
        <v>56.1</v>
      </c>
      <c r="Y13">
        <v>-8.6999999999999993</v>
      </c>
      <c r="Z13">
        <v>6</v>
      </c>
      <c r="AA13">
        <v>0.85199999999999998</v>
      </c>
      <c r="AB13">
        <v>102.3</v>
      </c>
      <c r="AC13">
        <v>130</v>
      </c>
      <c r="AD13">
        <v>1.27</v>
      </c>
    </row>
    <row r="14" spans="1:30" x14ac:dyDescent="0.25">
      <c r="B14" s="55" t="s">
        <v>384</v>
      </c>
      <c r="C14" s="56" t="s">
        <v>82</v>
      </c>
      <c r="D14" s="56">
        <v>100</v>
      </c>
      <c r="E14" s="11">
        <v>0.26</v>
      </c>
      <c r="F14" s="56">
        <f t="shared" si="0"/>
        <v>100</v>
      </c>
      <c r="G14" s="11">
        <v>0.76</v>
      </c>
      <c r="H14" s="52">
        <v>3</v>
      </c>
      <c r="I14" s="56" t="s">
        <v>195</v>
      </c>
      <c r="J14" s="10">
        <v>1</v>
      </c>
      <c r="K14" s="11">
        <f>AVERAGE(G7:G8,G13:G16)</f>
        <v>0.7416666666666667</v>
      </c>
      <c r="L14" s="60" t="str">
        <f t="shared" si="1"/>
        <v>p_eff = 100 , e0_prom = 0.742</v>
      </c>
      <c r="M14" s="6"/>
      <c r="Q14" s="6"/>
      <c r="R14" t="s">
        <v>55</v>
      </c>
      <c r="S14" t="s">
        <v>40</v>
      </c>
      <c r="T14" t="s">
        <v>41</v>
      </c>
      <c r="U14">
        <v>0.78500000000000003</v>
      </c>
      <c r="V14">
        <v>74.8</v>
      </c>
      <c r="W14">
        <v>94</v>
      </c>
      <c r="X14">
        <v>87.6</v>
      </c>
      <c r="Y14">
        <v>-19.2</v>
      </c>
      <c r="Z14">
        <v>8</v>
      </c>
      <c r="AA14">
        <v>0.84699999999999998</v>
      </c>
      <c r="AB14">
        <v>164</v>
      </c>
      <c r="AC14">
        <v>210</v>
      </c>
      <c r="AD14">
        <v>1.28</v>
      </c>
    </row>
    <row r="15" spans="1:30" x14ac:dyDescent="0.25">
      <c r="B15" s="55" t="s">
        <v>385</v>
      </c>
      <c r="C15" s="56" t="s">
        <v>82</v>
      </c>
      <c r="D15" s="56">
        <v>100</v>
      </c>
      <c r="E15" s="11">
        <v>0.17499999999999999</v>
      </c>
      <c r="F15" s="56">
        <f t="shared" si="0"/>
        <v>100</v>
      </c>
      <c r="G15" s="11">
        <v>0.73</v>
      </c>
      <c r="H15" s="52">
        <v>14</v>
      </c>
      <c r="I15" s="56" t="s">
        <v>195</v>
      </c>
      <c r="J15" s="10">
        <v>1</v>
      </c>
      <c r="K15" s="11">
        <f>AVERAGE(G7:G8,G13:G16)</f>
        <v>0.7416666666666667</v>
      </c>
      <c r="L15" s="60" t="str">
        <f t="shared" si="1"/>
        <v>p_eff = 100 , e0_prom = 0.742</v>
      </c>
      <c r="M15" s="6"/>
      <c r="R15" t="s">
        <v>56</v>
      </c>
      <c r="S15" t="s">
        <v>40</v>
      </c>
      <c r="T15" t="s">
        <v>41</v>
      </c>
      <c r="U15">
        <v>0.68700000000000006</v>
      </c>
      <c r="V15">
        <v>1154.5</v>
      </c>
      <c r="W15">
        <v>437</v>
      </c>
      <c r="X15">
        <v>676.2</v>
      </c>
      <c r="Y15">
        <v>717.5</v>
      </c>
      <c r="Z15">
        <v>1</v>
      </c>
      <c r="AA15">
        <v>0.76100000000000001</v>
      </c>
      <c r="AB15">
        <v>810</v>
      </c>
      <c r="AC15">
        <v>1190</v>
      </c>
      <c r="AD15">
        <v>1.38</v>
      </c>
    </row>
    <row r="16" spans="1:30" x14ac:dyDescent="0.25">
      <c r="B16" s="55" t="s">
        <v>386</v>
      </c>
      <c r="C16" s="56" t="s">
        <v>82</v>
      </c>
      <c r="D16" s="56">
        <v>100</v>
      </c>
      <c r="E16" s="11">
        <v>0.16</v>
      </c>
      <c r="F16" s="56">
        <f t="shared" si="0"/>
        <v>100</v>
      </c>
      <c r="G16" s="11">
        <v>0.73</v>
      </c>
      <c r="H16" s="52">
        <v>617</v>
      </c>
      <c r="I16" s="56" t="s">
        <v>195</v>
      </c>
      <c r="J16" s="10">
        <v>1</v>
      </c>
      <c r="K16" s="11">
        <f>AVERAGE(G7:G8,G13:G16)</f>
        <v>0.7416666666666667</v>
      </c>
      <c r="L16" s="60" t="str">
        <f t="shared" si="1"/>
        <v>p_eff = 100 , e0_prom = 0.742</v>
      </c>
      <c r="M16" s="6"/>
      <c r="R16" t="s">
        <v>57</v>
      </c>
      <c r="S16" t="s">
        <v>47</v>
      </c>
      <c r="T16" t="s">
        <v>41</v>
      </c>
      <c r="U16">
        <v>0.85099999999999998</v>
      </c>
      <c r="V16">
        <v>200</v>
      </c>
      <c r="W16">
        <v>200</v>
      </c>
      <c r="X16">
        <v>200</v>
      </c>
      <c r="Y16">
        <v>0</v>
      </c>
      <c r="Z16">
        <v>1</v>
      </c>
      <c r="AA16">
        <v>0.81899999999999995</v>
      </c>
      <c r="AB16">
        <v>323.7</v>
      </c>
      <c r="AC16">
        <v>374</v>
      </c>
      <c r="AD16">
        <v>1.1599999999999999</v>
      </c>
    </row>
    <row r="17" spans="1:30" x14ac:dyDescent="0.25">
      <c r="B17" s="55" t="s">
        <v>387</v>
      </c>
      <c r="C17" s="56" t="s">
        <v>82</v>
      </c>
      <c r="D17" s="56">
        <v>100</v>
      </c>
      <c r="E17" s="11">
        <v>0.32</v>
      </c>
      <c r="F17" s="56">
        <f t="shared" si="0"/>
        <v>100</v>
      </c>
      <c r="G17" s="11">
        <v>0.7</v>
      </c>
      <c r="H17" s="52">
        <v>7</v>
      </c>
      <c r="I17" s="56" t="s">
        <v>195</v>
      </c>
      <c r="J17" s="10">
        <v>3</v>
      </c>
      <c r="K17" s="11">
        <f>AVERAGE(G9:G10,G17:G18)</f>
        <v>0.70174999999999987</v>
      </c>
      <c r="L17" s="60" t="str">
        <f t="shared" si="1"/>
        <v>p_eff = 100 , e0_prom = 0.702</v>
      </c>
      <c r="M17" s="6"/>
      <c r="R17" t="s">
        <v>58</v>
      </c>
      <c r="S17" t="s">
        <v>47</v>
      </c>
      <c r="T17" t="s">
        <v>41</v>
      </c>
      <c r="U17">
        <v>0.78100000000000003</v>
      </c>
      <c r="V17">
        <v>200</v>
      </c>
      <c r="W17">
        <v>200</v>
      </c>
      <c r="X17">
        <v>200</v>
      </c>
      <c r="Y17">
        <v>0</v>
      </c>
      <c r="Z17">
        <v>1</v>
      </c>
      <c r="AA17">
        <v>0.79600000000000004</v>
      </c>
      <c r="AB17">
        <v>336.7</v>
      </c>
      <c r="AC17">
        <v>406.8</v>
      </c>
      <c r="AD17">
        <v>1.21</v>
      </c>
    </row>
    <row r="18" spans="1:30" x14ac:dyDescent="0.25">
      <c r="B18" s="55" t="s">
        <v>388</v>
      </c>
      <c r="C18" s="56" t="s">
        <v>82</v>
      </c>
      <c r="D18" s="56">
        <v>100</v>
      </c>
      <c r="E18" s="11">
        <v>0.23</v>
      </c>
      <c r="F18" s="56">
        <f t="shared" si="0"/>
        <v>100</v>
      </c>
      <c r="G18" s="11">
        <v>0.70699999999999996</v>
      </c>
      <c r="H18" s="52">
        <v>9</v>
      </c>
      <c r="I18" s="56" t="s">
        <v>195</v>
      </c>
      <c r="J18" s="10">
        <v>3</v>
      </c>
      <c r="K18" s="11">
        <f>AVERAGE(G9:G10,G17:G18)</f>
        <v>0.70174999999999987</v>
      </c>
      <c r="L18" s="60" t="str">
        <f t="shared" si="1"/>
        <v>p_eff = 100 , e0_prom = 0.702</v>
      </c>
      <c r="M18" s="6"/>
      <c r="R18" t="s">
        <v>59</v>
      </c>
      <c r="S18" t="s">
        <v>47</v>
      </c>
      <c r="T18" t="s">
        <v>41</v>
      </c>
      <c r="U18">
        <v>0.86699999999999999</v>
      </c>
      <c r="V18">
        <v>307.8</v>
      </c>
      <c r="W18">
        <v>307.8</v>
      </c>
      <c r="X18">
        <v>307.8</v>
      </c>
      <c r="Y18">
        <v>0</v>
      </c>
      <c r="Z18">
        <v>1</v>
      </c>
      <c r="AA18">
        <v>0.86699999999999999</v>
      </c>
      <c r="AB18">
        <v>146.9</v>
      </c>
      <c r="AC18">
        <v>154.9</v>
      </c>
      <c r="AD18">
        <v>1.05</v>
      </c>
    </row>
    <row r="19" spans="1:30" x14ac:dyDescent="0.25">
      <c r="B19" s="55" t="s">
        <v>389</v>
      </c>
      <c r="C19" s="56" t="s">
        <v>82</v>
      </c>
      <c r="D19" s="56">
        <v>100</v>
      </c>
      <c r="E19" s="11">
        <v>0.41</v>
      </c>
      <c r="F19" s="56">
        <f t="shared" si="0"/>
        <v>100</v>
      </c>
      <c r="G19" s="11">
        <v>0.58599999999999997</v>
      </c>
      <c r="H19" s="52">
        <v>60</v>
      </c>
      <c r="I19" s="40" t="s">
        <v>393</v>
      </c>
      <c r="J19" s="10">
        <v>4</v>
      </c>
      <c r="K19" s="11">
        <f>AVERAGE(G19:G20,G22)</f>
        <v>0.58199999999999996</v>
      </c>
      <c r="L19" s="60" t="str">
        <f t="shared" si="1"/>
        <v>p_eff = 100 , e0_prom = 0.582</v>
      </c>
      <c r="M19" s="6"/>
      <c r="R19" t="s">
        <v>60</v>
      </c>
      <c r="S19" t="s">
        <v>47</v>
      </c>
      <c r="T19" t="s">
        <v>41</v>
      </c>
      <c r="U19">
        <v>0.88800000000000001</v>
      </c>
      <c r="V19">
        <v>302</v>
      </c>
      <c r="W19">
        <v>302</v>
      </c>
      <c r="X19">
        <v>302</v>
      </c>
      <c r="Y19">
        <v>0</v>
      </c>
      <c r="Z19">
        <v>1</v>
      </c>
      <c r="AA19">
        <v>0.877</v>
      </c>
      <c r="AB19">
        <v>94.7</v>
      </c>
      <c r="AC19">
        <v>102.5</v>
      </c>
      <c r="AD19">
        <v>1.08</v>
      </c>
    </row>
    <row r="20" spans="1:30" x14ac:dyDescent="0.25">
      <c r="B20" s="55" t="s">
        <v>390</v>
      </c>
      <c r="C20" s="56" t="s">
        <v>82</v>
      </c>
      <c r="D20" s="56">
        <v>100</v>
      </c>
      <c r="E20" s="11">
        <v>0.28000000000000003</v>
      </c>
      <c r="F20" s="56">
        <f t="shared" si="0"/>
        <v>100</v>
      </c>
      <c r="G20" s="11">
        <v>0.57999999999999996</v>
      </c>
      <c r="H20" s="52">
        <v>220</v>
      </c>
      <c r="I20" s="56" t="s">
        <v>195</v>
      </c>
      <c r="J20" s="10">
        <v>4</v>
      </c>
      <c r="K20" s="11">
        <f>AVERAGE(G19:G20,G22)</f>
        <v>0.58199999999999996</v>
      </c>
      <c r="L20" s="60" t="str">
        <f t="shared" si="1"/>
        <v>p_eff = 100 , e0_prom = 0.582</v>
      </c>
      <c r="M20" s="6"/>
      <c r="R20" t="s">
        <v>61</v>
      </c>
      <c r="S20" t="s">
        <v>47</v>
      </c>
      <c r="T20" t="s">
        <v>41</v>
      </c>
      <c r="U20">
        <v>0.89800000000000002</v>
      </c>
      <c r="V20">
        <v>279.2</v>
      </c>
      <c r="W20">
        <v>279.2</v>
      </c>
      <c r="X20">
        <v>279.2</v>
      </c>
      <c r="Y20">
        <v>0</v>
      </c>
      <c r="Z20">
        <v>1</v>
      </c>
      <c r="AA20">
        <v>0.89800000000000002</v>
      </c>
      <c r="AB20">
        <v>36</v>
      </c>
      <c r="AC20">
        <v>37.799999999999997</v>
      </c>
      <c r="AD20">
        <v>1.05</v>
      </c>
    </row>
    <row r="21" spans="1:30" x14ac:dyDescent="0.25">
      <c r="B21" s="55" t="s">
        <v>391</v>
      </c>
      <c r="C21" s="56" t="s">
        <v>82</v>
      </c>
      <c r="D21" s="56">
        <v>100</v>
      </c>
      <c r="E21" s="11">
        <v>0.13</v>
      </c>
      <c r="F21" s="56">
        <f t="shared" si="0"/>
        <v>100</v>
      </c>
      <c r="G21" s="11">
        <v>0.58099999999999996</v>
      </c>
      <c r="H21" s="52">
        <v>900</v>
      </c>
      <c r="I21" s="40" t="s">
        <v>393</v>
      </c>
      <c r="J21" s="10" t="s">
        <v>149</v>
      </c>
      <c r="K21" s="11" t="s">
        <v>149</v>
      </c>
      <c r="L21" s="60" t="s">
        <v>149</v>
      </c>
      <c r="M21" s="6"/>
      <c r="R21" t="s">
        <v>62</v>
      </c>
      <c r="S21" t="s">
        <v>47</v>
      </c>
      <c r="T21" t="s">
        <v>41</v>
      </c>
      <c r="U21">
        <v>0.85</v>
      </c>
      <c r="V21">
        <v>503.7</v>
      </c>
      <c r="W21">
        <v>503.7</v>
      </c>
      <c r="X21">
        <v>503.7</v>
      </c>
      <c r="Y21">
        <v>0</v>
      </c>
      <c r="Z21">
        <v>1</v>
      </c>
      <c r="AA21">
        <v>0.85</v>
      </c>
      <c r="AB21">
        <v>277.89999999999998</v>
      </c>
      <c r="AC21">
        <v>334.1</v>
      </c>
      <c r="AD21">
        <v>1.2</v>
      </c>
    </row>
    <row r="22" spans="1:30" ht="15.75" thickBot="1" x14ac:dyDescent="0.3">
      <c r="B22" s="29" t="s">
        <v>392</v>
      </c>
      <c r="C22" s="30" t="s">
        <v>82</v>
      </c>
      <c r="D22" s="30">
        <v>100</v>
      </c>
      <c r="E22" s="53">
        <v>0.38</v>
      </c>
      <c r="F22" s="56">
        <f t="shared" si="0"/>
        <v>100</v>
      </c>
      <c r="G22" s="53">
        <v>0.57999999999999996</v>
      </c>
      <c r="H22" s="54">
        <v>140</v>
      </c>
      <c r="I22" s="30" t="s">
        <v>195</v>
      </c>
      <c r="J22" s="30">
        <v>4</v>
      </c>
      <c r="K22" s="53">
        <f>AVERAGE(G19:G20,G22)</f>
        <v>0.58199999999999996</v>
      </c>
      <c r="L22" s="60" t="str">
        <f t="shared" si="1"/>
        <v>p_eff = 100 , e0_prom = 0.582</v>
      </c>
      <c r="M22" s="6"/>
      <c r="R22" t="s">
        <v>63</v>
      </c>
      <c r="S22" t="s">
        <v>47</v>
      </c>
      <c r="T22" t="s">
        <v>41</v>
      </c>
      <c r="U22">
        <v>0.81</v>
      </c>
      <c r="V22">
        <v>799.8</v>
      </c>
      <c r="W22">
        <v>799.7</v>
      </c>
      <c r="X22">
        <v>799.7</v>
      </c>
      <c r="Y22">
        <v>0</v>
      </c>
      <c r="Z22">
        <v>1</v>
      </c>
      <c r="AA22">
        <v>0.81</v>
      </c>
      <c r="AB22">
        <v>845</v>
      </c>
      <c r="AC22">
        <v>1125.9000000000001</v>
      </c>
      <c r="AD22">
        <v>1.33</v>
      </c>
    </row>
    <row r="23" spans="1:30" ht="15.75" thickBot="1" x14ac:dyDescent="0.3">
      <c r="R23" t="s">
        <v>64</v>
      </c>
      <c r="S23" t="s">
        <v>47</v>
      </c>
      <c r="T23" t="s">
        <v>41</v>
      </c>
      <c r="U23">
        <v>0.83099999999999996</v>
      </c>
      <c r="V23">
        <v>400.1</v>
      </c>
      <c r="W23">
        <v>399.8</v>
      </c>
      <c r="X23">
        <v>399.9</v>
      </c>
      <c r="Y23">
        <v>0.2</v>
      </c>
      <c r="Z23">
        <v>1</v>
      </c>
      <c r="AA23">
        <v>0.83099999999999996</v>
      </c>
      <c r="AB23">
        <v>486.3</v>
      </c>
      <c r="AC23">
        <v>649.29999999999995</v>
      </c>
      <c r="AD23">
        <v>1.34</v>
      </c>
    </row>
    <row r="24" spans="1:30" ht="15.75" thickBot="1" x14ac:dyDescent="0.3">
      <c r="A24" s="20" t="s">
        <v>229</v>
      </c>
      <c r="B24" s="21" t="s">
        <v>185</v>
      </c>
      <c r="C24" s="22" t="s">
        <v>25</v>
      </c>
      <c r="R24" t="s">
        <v>65</v>
      </c>
      <c r="S24" t="s">
        <v>47</v>
      </c>
      <c r="T24" t="s">
        <v>41</v>
      </c>
      <c r="U24">
        <v>0.82699999999999996</v>
      </c>
      <c r="V24">
        <v>499.6</v>
      </c>
      <c r="W24">
        <v>499.6</v>
      </c>
      <c r="X24">
        <v>499.6</v>
      </c>
      <c r="Y24">
        <v>0</v>
      </c>
      <c r="Z24">
        <v>1</v>
      </c>
      <c r="AA24">
        <v>0.82699999999999996</v>
      </c>
      <c r="AB24">
        <v>582.1</v>
      </c>
      <c r="AC24">
        <v>787.7</v>
      </c>
      <c r="AD24">
        <v>1.35</v>
      </c>
    </row>
    <row r="25" spans="1:30" x14ac:dyDescent="0.25">
      <c r="B25" s="76">
        <f t="shared" ref="B25:B60" si="2">AB2</f>
        <v>438.5</v>
      </c>
      <c r="C25" s="19">
        <f t="shared" ref="C25:C60" si="3">AA2</f>
        <v>0.81</v>
      </c>
      <c r="R25" t="s">
        <v>66</v>
      </c>
      <c r="S25" t="s">
        <v>47</v>
      </c>
      <c r="T25" t="s">
        <v>41</v>
      </c>
      <c r="U25">
        <v>0.82599999999999996</v>
      </c>
      <c r="V25">
        <v>600.1</v>
      </c>
      <c r="W25">
        <v>599.79999999999995</v>
      </c>
      <c r="X25">
        <v>599.9</v>
      </c>
      <c r="Y25">
        <v>0.3</v>
      </c>
      <c r="Z25">
        <v>1</v>
      </c>
      <c r="AA25">
        <v>0.82599999999999996</v>
      </c>
      <c r="AB25">
        <v>686.9</v>
      </c>
      <c r="AC25">
        <v>921.4</v>
      </c>
      <c r="AD25">
        <v>1.34</v>
      </c>
    </row>
    <row r="26" spans="1:30" x14ac:dyDescent="0.25">
      <c r="B26" s="76">
        <f t="shared" si="2"/>
        <v>397.3</v>
      </c>
      <c r="C26" s="19">
        <f t="shared" si="3"/>
        <v>0.82399999999999995</v>
      </c>
      <c r="R26" t="s">
        <v>67</v>
      </c>
      <c r="S26" t="s">
        <v>47</v>
      </c>
      <c r="T26" t="s">
        <v>41</v>
      </c>
      <c r="U26">
        <v>0.81200000000000006</v>
      </c>
      <c r="V26">
        <v>700</v>
      </c>
      <c r="W26">
        <v>700.2</v>
      </c>
      <c r="X26">
        <v>700.1</v>
      </c>
      <c r="Y26">
        <v>-0.1</v>
      </c>
      <c r="Z26">
        <v>1</v>
      </c>
      <c r="AA26">
        <v>0.81200000000000006</v>
      </c>
      <c r="AB26">
        <v>727.8</v>
      </c>
      <c r="AC26">
        <v>983.1</v>
      </c>
      <c r="AD26">
        <v>1.35</v>
      </c>
    </row>
    <row r="27" spans="1:30" x14ac:dyDescent="0.25">
      <c r="B27" s="76">
        <f t="shared" si="2"/>
        <v>677</v>
      </c>
      <c r="C27" s="19">
        <f t="shared" si="3"/>
        <v>0.80900000000000005</v>
      </c>
      <c r="R27" t="s">
        <v>68</v>
      </c>
      <c r="S27" t="s">
        <v>47</v>
      </c>
      <c r="T27" t="s">
        <v>41</v>
      </c>
      <c r="U27">
        <v>0.80800000000000005</v>
      </c>
      <c r="V27">
        <v>799.9</v>
      </c>
      <c r="W27">
        <v>800</v>
      </c>
      <c r="X27">
        <v>799.9</v>
      </c>
      <c r="Y27">
        <v>-0.1</v>
      </c>
      <c r="Z27">
        <v>1</v>
      </c>
      <c r="AA27">
        <v>0.80800000000000005</v>
      </c>
      <c r="AB27">
        <v>750.7</v>
      </c>
      <c r="AC27">
        <v>1022.2</v>
      </c>
      <c r="AD27">
        <v>1.36</v>
      </c>
    </row>
    <row r="28" spans="1:30" x14ac:dyDescent="0.25">
      <c r="B28" s="76">
        <f t="shared" si="2"/>
        <v>1061</v>
      </c>
      <c r="C28" s="19">
        <f t="shared" si="3"/>
        <v>0.77</v>
      </c>
      <c r="R28" t="s">
        <v>69</v>
      </c>
      <c r="S28" t="s">
        <v>40</v>
      </c>
      <c r="T28" t="s">
        <v>41</v>
      </c>
      <c r="U28">
        <v>0.81599999999999995</v>
      </c>
      <c r="V28">
        <v>750.3</v>
      </c>
      <c r="W28">
        <v>340.9</v>
      </c>
      <c r="X28">
        <v>477.4</v>
      </c>
      <c r="Y28">
        <v>409.5</v>
      </c>
      <c r="Z28">
        <v>1</v>
      </c>
      <c r="AA28">
        <v>0.81599999999999995</v>
      </c>
      <c r="AB28">
        <v>780.6</v>
      </c>
      <c r="AC28">
        <v>1079.3</v>
      </c>
      <c r="AD28">
        <v>1.38</v>
      </c>
    </row>
    <row r="29" spans="1:30" x14ac:dyDescent="0.25">
      <c r="B29" s="76">
        <f t="shared" si="2"/>
        <v>620</v>
      </c>
      <c r="C29" s="19">
        <f t="shared" si="3"/>
        <v>0.82699999999999996</v>
      </c>
      <c r="R29" t="s">
        <v>70</v>
      </c>
      <c r="S29" t="s">
        <v>40</v>
      </c>
      <c r="T29" t="s">
        <v>41</v>
      </c>
      <c r="U29">
        <v>0.84399999999999997</v>
      </c>
      <c r="V29">
        <v>750.4</v>
      </c>
      <c r="W29">
        <v>366.7</v>
      </c>
      <c r="X29">
        <v>494.6</v>
      </c>
      <c r="Y29">
        <v>383.7</v>
      </c>
      <c r="Z29">
        <v>1</v>
      </c>
      <c r="AA29">
        <v>0.84399999999999997</v>
      </c>
      <c r="AB29">
        <v>571.5</v>
      </c>
      <c r="AC29">
        <v>764.2</v>
      </c>
      <c r="AD29">
        <v>1.34</v>
      </c>
    </row>
    <row r="30" spans="1:30" x14ac:dyDescent="0.25">
      <c r="B30" s="76">
        <f t="shared" si="2"/>
        <v>1543.3</v>
      </c>
      <c r="C30" s="19">
        <f t="shared" si="3"/>
        <v>0.67800000000000005</v>
      </c>
      <c r="R30" t="s">
        <v>71</v>
      </c>
      <c r="S30" t="s">
        <v>40</v>
      </c>
      <c r="T30" t="s">
        <v>41</v>
      </c>
      <c r="U30">
        <v>0.84599999999999997</v>
      </c>
      <c r="V30">
        <v>750.2</v>
      </c>
      <c r="W30">
        <v>359.6</v>
      </c>
      <c r="X30">
        <v>489.8</v>
      </c>
      <c r="Y30">
        <v>390.6</v>
      </c>
      <c r="Z30">
        <v>1</v>
      </c>
      <c r="AA30">
        <v>0.84599999999999997</v>
      </c>
      <c r="AB30">
        <v>560.79999999999995</v>
      </c>
      <c r="AC30">
        <v>753.5</v>
      </c>
      <c r="AD30">
        <v>1.34</v>
      </c>
    </row>
    <row r="31" spans="1:30" x14ac:dyDescent="0.25">
      <c r="B31" s="76">
        <f t="shared" si="2"/>
        <v>726.2</v>
      </c>
      <c r="C31" s="19">
        <f t="shared" si="3"/>
        <v>0.77800000000000002</v>
      </c>
      <c r="R31" t="s">
        <v>72</v>
      </c>
      <c r="S31" t="s">
        <v>40</v>
      </c>
      <c r="T31" t="s">
        <v>41</v>
      </c>
      <c r="U31">
        <v>0.83899999999999997</v>
      </c>
      <c r="V31">
        <v>600.5</v>
      </c>
      <c r="W31">
        <v>285.5</v>
      </c>
      <c r="X31">
        <v>390.5</v>
      </c>
      <c r="Y31">
        <v>314.89999999999998</v>
      </c>
      <c r="Z31">
        <v>1</v>
      </c>
      <c r="AA31">
        <v>0.83899999999999997</v>
      </c>
      <c r="AB31">
        <v>529.9</v>
      </c>
      <c r="AC31">
        <v>703</v>
      </c>
      <c r="AD31">
        <v>1.33</v>
      </c>
    </row>
    <row r="32" spans="1:30" x14ac:dyDescent="0.25">
      <c r="B32" s="76">
        <f t="shared" si="2"/>
        <v>524.70000000000005</v>
      </c>
      <c r="C32" s="19">
        <f t="shared" si="3"/>
        <v>0.81399999999999995</v>
      </c>
      <c r="R32" t="s">
        <v>73</v>
      </c>
      <c r="S32" t="s">
        <v>40</v>
      </c>
      <c r="T32" t="s">
        <v>41</v>
      </c>
      <c r="U32">
        <v>0.84199999999999997</v>
      </c>
      <c r="V32">
        <v>750.2</v>
      </c>
      <c r="W32">
        <v>344.1</v>
      </c>
      <c r="X32">
        <v>479.4</v>
      </c>
      <c r="Y32">
        <v>406.1</v>
      </c>
      <c r="Z32">
        <v>1</v>
      </c>
      <c r="AA32">
        <v>0.84199999999999997</v>
      </c>
      <c r="AB32">
        <v>527.20000000000005</v>
      </c>
      <c r="AC32">
        <v>699.3</v>
      </c>
      <c r="AD32">
        <v>1.32</v>
      </c>
    </row>
    <row r="33" spans="2:30" x14ac:dyDescent="0.25">
      <c r="B33" s="76">
        <f t="shared" si="2"/>
        <v>212.3</v>
      </c>
      <c r="C33" s="19">
        <f t="shared" si="3"/>
        <v>0.85599999999999998</v>
      </c>
      <c r="K33" s="39"/>
      <c r="M33" s="6"/>
      <c r="R33" t="s">
        <v>74</v>
      </c>
      <c r="S33" t="s">
        <v>40</v>
      </c>
      <c r="T33" t="s">
        <v>41</v>
      </c>
      <c r="U33">
        <v>0.84099999999999997</v>
      </c>
      <c r="V33">
        <v>900.3</v>
      </c>
      <c r="W33">
        <v>427.8</v>
      </c>
      <c r="X33">
        <v>585.29999999999995</v>
      </c>
      <c r="Y33">
        <v>472.5</v>
      </c>
      <c r="Z33">
        <v>1</v>
      </c>
      <c r="AA33">
        <v>0.84099999999999997</v>
      </c>
      <c r="AB33">
        <v>640.9</v>
      </c>
      <c r="AC33">
        <v>849.1</v>
      </c>
      <c r="AD33">
        <v>1.32</v>
      </c>
    </row>
    <row r="34" spans="2:30" x14ac:dyDescent="0.25">
      <c r="B34" s="76">
        <f t="shared" si="2"/>
        <v>204.7</v>
      </c>
      <c r="C34" s="19">
        <f t="shared" si="3"/>
        <v>0.82699999999999996</v>
      </c>
      <c r="K34" s="39"/>
      <c r="R34" t="s">
        <v>75</v>
      </c>
      <c r="S34" t="s">
        <v>40</v>
      </c>
      <c r="T34" t="s">
        <v>41</v>
      </c>
      <c r="U34">
        <v>0.82499999999999996</v>
      </c>
      <c r="V34">
        <v>1050.0999999999999</v>
      </c>
      <c r="W34">
        <v>478.5</v>
      </c>
      <c r="X34">
        <v>669</v>
      </c>
      <c r="Y34">
        <v>571.6</v>
      </c>
      <c r="Z34">
        <v>1</v>
      </c>
      <c r="AA34">
        <v>0.82499999999999996</v>
      </c>
      <c r="AB34">
        <v>682.2</v>
      </c>
      <c r="AC34">
        <v>911</v>
      </c>
      <c r="AD34">
        <v>1.34</v>
      </c>
    </row>
    <row r="35" spans="2:30" x14ac:dyDescent="0.25">
      <c r="B35" s="76">
        <f t="shared" si="2"/>
        <v>419.8</v>
      </c>
      <c r="C35" s="19">
        <f t="shared" si="3"/>
        <v>0.78500000000000003</v>
      </c>
      <c r="R35" t="s">
        <v>76</v>
      </c>
      <c r="S35" t="s">
        <v>40</v>
      </c>
      <c r="T35" t="s">
        <v>41</v>
      </c>
      <c r="U35">
        <v>0.82599999999999996</v>
      </c>
      <c r="V35">
        <v>1199.5</v>
      </c>
      <c r="W35">
        <v>555.79999999999995</v>
      </c>
      <c r="X35">
        <v>770.4</v>
      </c>
      <c r="Y35">
        <v>643.79999999999995</v>
      </c>
      <c r="Z35">
        <v>1</v>
      </c>
      <c r="AA35">
        <v>0.82599999999999996</v>
      </c>
      <c r="AB35">
        <v>716.5</v>
      </c>
      <c r="AC35">
        <v>962.3</v>
      </c>
      <c r="AD35">
        <v>1.33</v>
      </c>
    </row>
    <row r="36" spans="2:30" x14ac:dyDescent="0.25">
      <c r="B36" s="76">
        <f t="shared" si="2"/>
        <v>102.3</v>
      </c>
      <c r="C36" s="19">
        <f t="shared" si="3"/>
        <v>0.85199999999999998</v>
      </c>
      <c r="E36" s="37"/>
      <c r="F36" s="37"/>
      <c r="G36" s="37"/>
      <c r="H36" s="37"/>
      <c r="I36" s="37"/>
      <c r="J36" s="37"/>
      <c r="R36" t="s">
        <v>77</v>
      </c>
      <c r="S36" t="s">
        <v>40</v>
      </c>
      <c r="T36" t="s">
        <v>41</v>
      </c>
      <c r="U36">
        <v>0.81200000000000006</v>
      </c>
      <c r="V36">
        <v>750.1</v>
      </c>
      <c r="W36">
        <v>357.7</v>
      </c>
      <c r="X36">
        <v>488.5</v>
      </c>
      <c r="Y36">
        <v>392.4</v>
      </c>
      <c r="Z36">
        <v>1</v>
      </c>
      <c r="AA36">
        <v>0.81200000000000006</v>
      </c>
      <c r="AB36">
        <v>692.3</v>
      </c>
      <c r="AC36">
        <v>943.7</v>
      </c>
      <c r="AD36">
        <v>1.36</v>
      </c>
    </row>
    <row r="37" spans="2:30" x14ac:dyDescent="0.25">
      <c r="B37" s="76">
        <f t="shared" si="2"/>
        <v>164</v>
      </c>
      <c r="C37" s="19">
        <f t="shared" si="3"/>
        <v>0.84699999999999998</v>
      </c>
      <c r="E37" s="37"/>
      <c r="F37" s="37"/>
      <c r="G37" s="37"/>
      <c r="H37" s="37"/>
      <c r="I37" s="37"/>
      <c r="J37" s="37"/>
      <c r="R37" t="s">
        <v>78</v>
      </c>
      <c r="S37" t="s">
        <v>40</v>
      </c>
      <c r="T37" t="s">
        <v>41</v>
      </c>
      <c r="U37">
        <v>0.81299999999999994</v>
      </c>
      <c r="V37">
        <v>750</v>
      </c>
      <c r="W37">
        <v>359.2</v>
      </c>
      <c r="X37">
        <v>489.5</v>
      </c>
      <c r="Y37">
        <v>390.9</v>
      </c>
      <c r="Z37">
        <v>1</v>
      </c>
      <c r="AA37">
        <v>0.81299999999999994</v>
      </c>
      <c r="AB37">
        <v>638.6</v>
      </c>
      <c r="AC37">
        <v>868.2</v>
      </c>
      <c r="AD37">
        <v>1.36</v>
      </c>
    </row>
    <row r="38" spans="2:30" x14ac:dyDescent="0.25">
      <c r="B38" s="76">
        <f t="shared" si="2"/>
        <v>810</v>
      </c>
      <c r="C38" s="19">
        <f t="shared" si="3"/>
        <v>0.76100000000000001</v>
      </c>
      <c r="E38" s="37"/>
      <c r="F38" s="37"/>
      <c r="G38" s="37"/>
      <c r="H38" s="37"/>
      <c r="I38" s="37"/>
      <c r="J38" s="37"/>
    </row>
    <row r="39" spans="2:30" x14ac:dyDescent="0.25">
      <c r="B39" s="76">
        <f t="shared" si="2"/>
        <v>323.7</v>
      </c>
      <c r="C39" s="19">
        <f t="shared" si="3"/>
        <v>0.81899999999999995</v>
      </c>
      <c r="E39" s="37"/>
      <c r="F39" s="37"/>
      <c r="G39" s="37"/>
      <c r="H39" s="37"/>
      <c r="I39" s="37"/>
      <c r="J39" s="37"/>
    </row>
    <row r="40" spans="2:30" x14ac:dyDescent="0.25">
      <c r="B40" s="76">
        <f t="shared" si="2"/>
        <v>336.7</v>
      </c>
      <c r="C40" s="19">
        <f t="shared" si="3"/>
        <v>0.79600000000000004</v>
      </c>
      <c r="J40" s="37"/>
      <c r="M40" s="6"/>
      <c r="N40" s="6"/>
      <c r="O40" s="6"/>
      <c r="P40" s="7"/>
      <c r="T40" s="7"/>
      <c r="U40" s="7"/>
      <c r="V40" s="6"/>
      <c r="W40" s="5"/>
      <c r="X40" s="5"/>
      <c r="Y40" s="5"/>
      <c r="Z40" s="5"/>
    </row>
    <row r="41" spans="2:30" x14ac:dyDescent="0.25">
      <c r="B41" s="76">
        <f t="shared" si="2"/>
        <v>146.9</v>
      </c>
      <c r="C41" s="19">
        <f t="shared" si="3"/>
        <v>0.86699999999999999</v>
      </c>
      <c r="J41" s="37"/>
      <c r="M41" s="37"/>
      <c r="N41" s="39"/>
      <c r="O41" s="39"/>
      <c r="P41" s="49"/>
      <c r="T41" s="37"/>
      <c r="U41" s="37"/>
      <c r="V41" s="4"/>
      <c r="W41" s="4"/>
      <c r="X41" s="37"/>
      <c r="Y41" s="4"/>
    </row>
    <row r="42" spans="2:30" x14ac:dyDescent="0.25">
      <c r="B42" s="76">
        <f t="shared" si="2"/>
        <v>94.7</v>
      </c>
      <c r="C42" s="19">
        <f t="shared" si="3"/>
        <v>0.877</v>
      </c>
      <c r="J42" s="37"/>
      <c r="M42" s="37"/>
      <c r="N42" s="39"/>
      <c r="O42" s="39"/>
      <c r="P42" s="49"/>
      <c r="T42" s="37"/>
      <c r="U42" s="37"/>
      <c r="V42" s="4"/>
      <c r="W42" s="4"/>
      <c r="X42" s="37"/>
      <c r="Y42" s="4"/>
    </row>
    <row r="43" spans="2:30" x14ac:dyDescent="0.25">
      <c r="B43" s="76">
        <f t="shared" si="2"/>
        <v>36</v>
      </c>
      <c r="C43" s="19">
        <f t="shared" si="3"/>
        <v>0.89800000000000002</v>
      </c>
      <c r="J43" s="37"/>
      <c r="M43" s="37"/>
      <c r="N43" s="39"/>
      <c r="O43" s="39"/>
      <c r="P43" s="49"/>
      <c r="Q43" s="39"/>
      <c r="R43" s="37"/>
      <c r="S43" s="37"/>
      <c r="T43" s="37"/>
      <c r="U43" s="37"/>
      <c r="V43" s="4"/>
      <c r="W43" s="4"/>
      <c r="X43" s="37"/>
      <c r="Y43" s="4"/>
    </row>
    <row r="44" spans="2:30" x14ac:dyDescent="0.25">
      <c r="B44" s="76">
        <f t="shared" si="2"/>
        <v>277.89999999999998</v>
      </c>
      <c r="C44" s="19">
        <f t="shared" si="3"/>
        <v>0.85</v>
      </c>
      <c r="J44" s="37"/>
      <c r="M44" s="37"/>
      <c r="N44" s="39"/>
      <c r="O44" s="39"/>
      <c r="P44" s="49"/>
      <c r="Q44" s="39"/>
      <c r="R44" s="37"/>
      <c r="S44" s="37"/>
      <c r="T44" s="37"/>
      <c r="U44" s="37"/>
      <c r="V44" s="4"/>
      <c r="W44" s="4"/>
      <c r="X44" s="37"/>
      <c r="Y44" s="4"/>
    </row>
    <row r="45" spans="2:30" x14ac:dyDescent="0.25">
      <c r="B45" s="76">
        <f t="shared" si="2"/>
        <v>845</v>
      </c>
      <c r="C45" s="19">
        <f t="shared" si="3"/>
        <v>0.81</v>
      </c>
      <c r="J45" s="37"/>
      <c r="M45" s="37"/>
      <c r="N45" s="39"/>
      <c r="O45" s="39"/>
      <c r="P45" s="49"/>
      <c r="Q45" s="39"/>
      <c r="R45" s="37"/>
      <c r="S45" s="37"/>
      <c r="T45" s="37"/>
      <c r="U45" s="37"/>
      <c r="V45" s="4"/>
      <c r="W45" s="4"/>
      <c r="X45" s="37"/>
      <c r="Y45" s="4"/>
    </row>
    <row r="46" spans="2:30" x14ac:dyDescent="0.25">
      <c r="B46" s="76">
        <f t="shared" si="2"/>
        <v>486.3</v>
      </c>
      <c r="C46" s="19">
        <f t="shared" si="3"/>
        <v>0.83099999999999996</v>
      </c>
      <c r="M46" s="37"/>
      <c r="N46" s="39"/>
      <c r="O46" s="39"/>
      <c r="P46" s="49"/>
      <c r="Q46" s="39"/>
      <c r="R46" s="37"/>
      <c r="S46" s="37"/>
      <c r="T46" s="37"/>
      <c r="U46" s="37"/>
      <c r="V46" s="4"/>
      <c r="W46" s="4"/>
      <c r="X46" s="37"/>
      <c r="Y46" s="4"/>
    </row>
    <row r="47" spans="2:30" x14ac:dyDescent="0.25">
      <c r="B47" s="76">
        <f t="shared" si="2"/>
        <v>582.1</v>
      </c>
      <c r="C47" s="19">
        <f t="shared" si="3"/>
        <v>0.82699999999999996</v>
      </c>
      <c r="M47" s="37"/>
      <c r="N47" s="39"/>
      <c r="O47" s="39"/>
      <c r="P47" s="49"/>
      <c r="Q47" s="39"/>
      <c r="R47" s="37"/>
      <c r="S47" s="37"/>
      <c r="T47" s="37"/>
      <c r="U47" s="37"/>
      <c r="V47" s="4"/>
      <c r="W47" s="4"/>
      <c r="X47" s="37"/>
      <c r="Y47" s="4"/>
    </row>
    <row r="48" spans="2:30" x14ac:dyDescent="0.25">
      <c r="B48" s="76">
        <f t="shared" si="2"/>
        <v>686.9</v>
      </c>
      <c r="C48" s="19">
        <f t="shared" si="3"/>
        <v>0.82599999999999996</v>
      </c>
      <c r="M48" s="37"/>
      <c r="N48" s="39"/>
      <c r="O48" s="39"/>
      <c r="P48" s="49"/>
      <c r="Q48" s="39"/>
      <c r="R48" s="37"/>
      <c r="S48" s="37"/>
      <c r="T48" s="37"/>
      <c r="U48" s="37"/>
      <c r="V48" s="4"/>
      <c r="W48" s="4"/>
      <c r="X48" s="37"/>
      <c r="Y48" s="4"/>
    </row>
    <row r="49" spans="1:21" x14ac:dyDescent="0.25">
      <c r="B49" s="76">
        <f t="shared" si="2"/>
        <v>727.8</v>
      </c>
      <c r="C49" s="19">
        <f t="shared" si="3"/>
        <v>0.81200000000000006</v>
      </c>
      <c r="M49" s="6"/>
      <c r="N49" s="6"/>
      <c r="O49" s="5"/>
      <c r="P49" s="5"/>
      <c r="Q49" s="5"/>
      <c r="R49" s="5"/>
      <c r="T49" s="7"/>
      <c r="U49" s="7"/>
    </row>
    <row r="50" spans="1:21" x14ac:dyDescent="0.25">
      <c r="B50" s="76">
        <f t="shared" si="2"/>
        <v>750.7</v>
      </c>
      <c r="C50" s="19">
        <f t="shared" si="3"/>
        <v>0.80800000000000005</v>
      </c>
      <c r="M50" s="37"/>
      <c r="N50" s="37"/>
      <c r="O50" s="4"/>
      <c r="P50" s="4"/>
      <c r="Q50" s="37"/>
      <c r="R50" s="4"/>
      <c r="T50" s="37"/>
      <c r="U50" s="37"/>
    </row>
    <row r="51" spans="1:21" x14ac:dyDescent="0.25">
      <c r="B51" s="76">
        <f t="shared" si="2"/>
        <v>780.6</v>
      </c>
      <c r="C51" s="19">
        <f t="shared" si="3"/>
        <v>0.81599999999999995</v>
      </c>
      <c r="M51" s="37"/>
      <c r="N51" s="37"/>
      <c r="O51" s="4"/>
      <c r="P51" s="4"/>
      <c r="Q51" s="37"/>
      <c r="R51" s="4"/>
      <c r="T51" s="37"/>
      <c r="U51" s="37"/>
    </row>
    <row r="52" spans="1:21" x14ac:dyDescent="0.25">
      <c r="B52" s="76">
        <f t="shared" si="2"/>
        <v>571.5</v>
      </c>
      <c r="C52" s="19">
        <f t="shared" si="3"/>
        <v>0.84399999999999997</v>
      </c>
      <c r="M52" s="37"/>
      <c r="N52" s="37"/>
      <c r="O52" s="4"/>
      <c r="P52" s="4"/>
      <c r="Q52" s="37"/>
      <c r="R52" s="4"/>
      <c r="T52" s="37"/>
      <c r="U52" s="37"/>
    </row>
    <row r="53" spans="1:21" x14ac:dyDescent="0.25">
      <c r="B53" s="76">
        <f t="shared" si="2"/>
        <v>560.79999999999995</v>
      </c>
      <c r="C53" s="19">
        <f t="shared" si="3"/>
        <v>0.84599999999999997</v>
      </c>
      <c r="M53" s="37"/>
      <c r="N53" s="37"/>
      <c r="O53" s="4"/>
      <c r="P53" s="4"/>
      <c r="Q53" s="37"/>
      <c r="R53" s="4"/>
      <c r="T53" s="37"/>
      <c r="U53" s="37"/>
    </row>
    <row r="54" spans="1:21" x14ac:dyDescent="0.25">
      <c r="B54" s="76">
        <f t="shared" si="2"/>
        <v>529.9</v>
      </c>
      <c r="C54" s="19">
        <f t="shared" si="3"/>
        <v>0.83899999999999997</v>
      </c>
      <c r="M54" s="37"/>
      <c r="N54" s="37"/>
      <c r="O54" s="4"/>
      <c r="P54" s="4"/>
      <c r="Q54" s="37"/>
      <c r="R54" s="4"/>
      <c r="T54" s="37"/>
      <c r="U54" s="37"/>
    </row>
    <row r="55" spans="1:21" x14ac:dyDescent="0.25">
      <c r="B55" s="76">
        <f t="shared" si="2"/>
        <v>527.20000000000005</v>
      </c>
      <c r="C55" s="19">
        <f t="shared" si="3"/>
        <v>0.84199999999999997</v>
      </c>
      <c r="M55" s="37"/>
      <c r="N55" s="37"/>
      <c r="O55" s="4"/>
      <c r="P55" s="4"/>
      <c r="Q55" s="37"/>
      <c r="R55" s="4"/>
      <c r="T55" s="37"/>
      <c r="U55" s="37"/>
    </row>
    <row r="56" spans="1:21" x14ac:dyDescent="0.25">
      <c r="B56" s="76">
        <f t="shared" si="2"/>
        <v>640.9</v>
      </c>
      <c r="C56" s="19">
        <f t="shared" si="3"/>
        <v>0.84099999999999997</v>
      </c>
      <c r="M56" s="37"/>
      <c r="N56" s="37"/>
      <c r="O56" s="4"/>
      <c r="P56" s="4"/>
      <c r="Q56" s="37"/>
      <c r="R56" s="4"/>
      <c r="T56" s="37"/>
      <c r="U56" s="37"/>
    </row>
    <row r="57" spans="1:21" x14ac:dyDescent="0.25">
      <c r="A57" s="36"/>
      <c r="B57" s="76">
        <f t="shared" si="2"/>
        <v>682.2</v>
      </c>
      <c r="C57" s="19">
        <f t="shared" si="3"/>
        <v>0.82499999999999996</v>
      </c>
      <c r="M57" s="37"/>
      <c r="N57" s="37"/>
      <c r="O57" s="4"/>
      <c r="P57" s="4"/>
      <c r="Q57" s="37"/>
      <c r="R57" s="4"/>
      <c r="T57" s="37"/>
      <c r="U57" s="37"/>
    </row>
    <row r="58" spans="1:21" x14ac:dyDescent="0.25">
      <c r="A58" s="36"/>
      <c r="B58" s="76">
        <f t="shared" si="2"/>
        <v>716.5</v>
      </c>
      <c r="C58" s="19">
        <f t="shared" si="3"/>
        <v>0.82599999999999996</v>
      </c>
      <c r="M58" s="37"/>
      <c r="N58" s="37"/>
      <c r="O58" s="4"/>
      <c r="P58" s="4"/>
      <c r="Q58" s="37"/>
      <c r="R58" s="4"/>
      <c r="T58" s="37"/>
      <c r="U58" s="37"/>
    </row>
    <row r="59" spans="1:21" x14ac:dyDescent="0.25">
      <c r="A59" s="36"/>
      <c r="B59" s="76">
        <f t="shared" si="2"/>
        <v>692.3</v>
      </c>
      <c r="C59" s="19">
        <f t="shared" si="3"/>
        <v>0.81200000000000006</v>
      </c>
      <c r="M59" s="37"/>
      <c r="N59" s="37"/>
      <c r="O59" s="4"/>
      <c r="P59" s="4"/>
      <c r="Q59" s="37"/>
      <c r="R59" s="4"/>
      <c r="T59" s="37"/>
      <c r="U59" s="37"/>
    </row>
    <row r="60" spans="1:21" x14ac:dyDescent="0.25">
      <c r="A60" s="36"/>
      <c r="B60" s="77">
        <f t="shared" si="2"/>
        <v>638.6</v>
      </c>
      <c r="C60" s="75">
        <f t="shared" si="3"/>
        <v>0.81299999999999994</v>
      </c>
      <c r="M60" s="37"/>
      <c r="N60" s="37"/>
      <c r="O60" s="4"/>
      <c r="P60" s="4"/>
      <c r="Q60" s="37"/>
      <c r="R60" s="4"/>
      <c r="T60" s="37"/>
      <c r="U60" s="37"/>
    </row>
    <row r="61" spans="1:21" x14ac:dyDescent="0.25">
      <c r="M61" s="37"/>
      <c r="N61" s="37"/>
      <c r="O61" s="4"/>
      <c r="P61" s="4"/>
      <c r="Q61" s="37"/>
      <c r="R61" s="4"/>
      <c r="T61" s="37"/>
      <c r="U61" s="37"/>
    </row>
    <row r="62" spans="1:21" x14ac:dyDescent="0.25">
      <c r="M62" s="37"/>
      <c r="N62" s="37"/>
      <c r="O62" s="4"/>
      <c r="P62" s="4"/>
      <c r="Q62" s="37"/>
      <c r="R62" s="4"/>
      <c r="T62" s="37"/>
      <c r="U62" s="37"/>
    </row>
    <row r="63" spans="1:21" x14ac:dyDescent="0.25">
      <c r="M63" s="37"/>
      <c r="N63" s="37"/>
      <c r="O63" s="4"/>
      <c r="P63" s="4"/>
      <c r="Q63" s="37"/>
      <c r="R63" s="4"/>
      <c r="T63" s="37"/>
      <c r="U63" s="37"/>
    </row>
    <row r="64" spans="1:21" x14ac:dyDescent="0.25">
      <c r="M64" s="37"/>
      <c r="N64" s="37"/>
      <c r="O64" s="4"/>
      <c r="P64" s="4"/>
      <c r="Q64" s="37"/>
      <c r="R64" s="4"/>
      <c r="T64" s="37"/>
      <c r="U64" s="37"/>
    </row>
    <row r="65" spans="1:21" x14ac:dyDescent="0.25">
      <c r="M65" s="37"/>
      <c r="N65" s="37"/>
      <c r="O65" s="4"/>
      <c r="P65" s="4"/>
      <c r="Q65" s="37"/>
      <c r="R65" s="4"/>
      <c r="T65" s="37"/>
      <c r="U65" s="37"/>
    </row>
    <row r="66" spans="1:21" x14ac:dyDescent="0.25">
      <c r="M66" s="37"/>
      <c r="N66" s="37"/>
      <c r="O66" s="4"/>
      <c r="P66" s="4"/>
      <c r="Q66" s="37"/>
      <c r="R66" s="4"/>
      <c r="T66" s="37"/>
      <c r="U66" s="37"/>
    </row>
    <row r="67" spans="1:21" x14ac:dyDescent="0.25">
      <c r="D67" s="39"/>
      <c r="E67" s="37"/>
      <c r="F67" s="37"/>
      <c r="G67" s="39"/>
      <c r="H67" s="37"/>
      <c r="I67" s="37"/>
      <c r="J67" s="39"/>
      <c r="K67" s="49"/>
      <c r="L67" s="39"/>
      <c r="M67" s="37"/>
      <c r="N67" s="37"/>
      <c r="O67" s="4"/>
      <c r="P67" s="4"/>
      <c r="Q67" s="37"/>
      <c r="R67" s="4"/>
      <c r="T67" s="37"/>
      <c r="U67" s="37"/>
    </row>
    <row r="68" spans="1:21" x14ac:dyDescent="0.25">
      <c r="D68" s="39"/>
      <c r="E68" s="37"/>
      <c r="F68" s="37"/>
      <c r="G68" s="39"/>
      <c r="H68" s="37"/>
      <c r="I68" s="37"/>
      <c r="J68" s="39"/>
      <c r="K68" s="49"/>
      <c r="L68" s="39"/>
      <c r="M68" s="37"/>
      <c r="N68" s="37"/>
      <c r="O68" s="4"/>
      <c r="P68" s="4"/>
      <c r="Q68" s="37"/>
      <c r="R68" s="4"/>
      <c r="T68" s="37"/>
      <c r="U68" s="37"/>
    </row>
    <row r="69" spans="1:21" x14ac:dyDescent="0.25">
      <c r="D69" s="39"/>
      <c r="E69" s="37"/>
      <c r="F69" s="37"/>
      <c r="G69" s="39"/>
      <c r="H69" s="37"/>
      <c r="I69" s="37"/>
      <c r="J69" s="39"/>
      <c r="K69" s="49"/>
      <c r="L69" s="39"/>
      <c r="M69" s="37"/>
      <c r="N69" s="37"/>
      <c r="O69" s="4"/>
      <c r="P69" s="4"/>
      <c r="Q69" s="37"/>
      <c r="R69" s="4"/>
      <c r="T69" s="37"/>
      <c r="U69" s="37"/>
    </row>
    <row r="70" spans="1:21" x14ac:dyDescent="0.25">
      <c r="D70" s="39"/>
      <c r="E70" s="37"/>
      <c r="F70" s="37"/>
      <c r="G70" s="39"/>
      <c r="H70" s="37"/>
      <c r="I70" s="37"/>
      <c r="J70" s="39"/>
      <c r="K70" s="49"/>
      <c r="L70" s="39"/>
      <c r="M70" s="37"/>
      <c r="N70" s="37"/>
      <c r="O70" s="4"/>
      <c r="P70" s="4"/>
      <c r="Q70" s="37"/>
      <c r="R70" s="4"/>
      <c r="T70" s="37"/>
      <c r="U70" s="37"/>
    </row>
    <row r="71" spans="1:21" x14ac:dyDescent="0.25">
      <c r="A71" s="36"/>
      <c r="B71" s="4"/>
      <c r="C71" s="4"/>
      <c r="D71" s="39"/>
      <c r="E71" s="37"/>
      <c r="F71" s="37"/>
      <c r="G71" s="39"/>
      <c r="H71" s="37"/>
      <c r="I71" s="37"/>
      <c r="J71" s="39"/>
      <c r="K71" s="49"/>
      <c r="L71" s="39"/>
      <c r="M71" s="37"/>
      <c r="N71" s="37"/>
      <c r="O71" s="4"/>
      <c r="P71" s="4"/>
      <c r="Q71" s="37"/>
      <c r="R71" s="4"/>
      <c r="T71" s="37"/>
      <c r="U71" s="37"/>
    </row>
    <row r="72" spans="1:21" x14ac:dyDescent="0.25">
      <c r="A72" s="36"/>
      <c r="B72" s="4"/>
      <c r="C72" s="4"/>
      <c r="D72" s="39"/>
      <c r="E72" s="37"/>
      <c r="F72" s="37"/>
      <c r="G72" s="39"/>
      <c r="H72" s="37"/>
      <c r="I72" s="37"/>
      <c r="J72" s="39"/>
      <c r="K72" s="49"/>
      <c r="L72" s="39"/>
      <c r="M72" s="37"/>
      <c r="N72" s="37"/>
      <c r="O72" s="4"/>
      <c r="P72" s="4"/>
      <c r="Q72" s="37"/>
      <c r="R72" s="4"/>
      <c r="T72" s="37"/>
      <c r="U72" s="37"/>
    </row>
    <row r="73" spans="1:21" x14ac:dyDescent="0.25">
      <c r="A73" s="36"/>
      <c r="B73" s="4"/>
      <c r="C73" s="4"/>
      <c r="D73" s="39"/>
      <c r="E73" s="37"/>
      <c r="F73" s="37"/>
      <c r="G73" s="39"/>
      <c r="H73" s="37"/>
      <c r="I73" s="37"/>
      <c r="J73" s="39"/>
      <c r="K73" s="49"/>
      <c r="L73" s="39"/>
      <c r="M73" s="37"/>
      <c r="N73" s="37"/>
      <c r="O73" s="4"/>
      <c r="P73" s="4"/>
      <c r="Q73" s="37"/>
      <c r="R73" s="4"/>
      <c r="T73" s="37"/>
      <c r="U73" s="37"/>
    </row>
    <row r="74" spans="1:21" x14ac:dyDescent="0.25">
      <c r="A74" s="36"/>
      <c r="B74" s="4"/>
      <c r="C74" s="4"/>
      <c r="D74" s="39"/>
      <c r="E74" s="37"/>
      <c r="F74" s="37"/>
      <c r="G74" s="39"/>
      <c r="H74" s="37"/>
      <c r="I74" s="37"/>
      <c r="J74" s="39"/>
      <c r="K74" s="49"/>
      <c r="L74" s="39"/>
      <c r="M74" s="37"/>
      <c r="N74" s="37"/>
      <c r="O74" s="4"/>
      <c r="P74" s="4"/>
      <c r="Q74" s="37"/>
      <c r="R74" s="4"/>
      <c r="T74" s="37"/>
      <c r="U74" s="37"/>
    </row>
    <row r="75" spans="1:21" x14ac:dyDescent="0.25">
      <c r="A75" s="36"/>
      <c r="B75" s="4"/>
      <c r="C75" s="4"/>
      <c r="D75" s="39"/>
      <c r="E75" s="37"/>
      <c r="F75" s="37"/>
      <c r="G75" s="39"/>
      <c r="H75" s="37"/>
      <c r="I75" s="37"/>
      <c r="J75" s="39"/>
      <c r="K75" s="49"/>
      <c r="L75" s="39"/>
      <c r="M75" s="37"/>
      <c r="N75" s="37"/>
      <c r="O75" s="4"/>
      <c r="P75" s="4"/>
      <c r="Q75" s="37"/>
      <c r="R75" s="4"/>
      <c r="T75" s="37"/>
      <c r="U75" s="37"/>
    </row>
    <row r="76" spans="1:21" x14ac:dyDescent="0.25">
      <c r="B76" s="4"/>
      <c r="C76" s="4"/>
    </row>
    <row r="77" spans="1:21" x14ac:dyDescent="0.25">
      <c r="B77" s="4"/>
      <c r="C77" s="4"/>
    </row>
    <row r="78" spans="1:21" x14ac:dyDescent="0.25">
      <c r="B78" s="4"/>
      <c r="C78" s="4"/>
    </row>
    <row r="79" spans="1:21" x14ac:dyDescent="0.25">
      <c r="B79" s="4"/>
      <c r="C79" s="4"/>
    </row>
    <row r="80" spans="1:21" x14ac:dyDescent="0.25">
      <c r="B80" s="4"/>
      <c r="C80" s="4"/>
    </row>
    <row r="81" spans="2:3" x14ac:dyDescent="0.25">
      <c r="B81" s="4"/>
      <c r="C81" s="4"/>
    </row>
    <row r="82" spans="2:3" x14ac:dyDescent="0.25">
      <c r="B82" s="4"/>
      <c r="C82" s="4"/>
    </row>
    <row r="83" spans="2:3" x14ac:dyDescent="0.25">
      <c r="B83" s="4"/>
      <c r="C83" s="4"/>
    </row>
    <row r="84" spans="2:3" x14ac:dyDescent="0.25">
      <c r="B84" s="4"/>
      <c r="C84" s="4"/>
    </row>
    <row r="85" spans="2:3" x14ac:dyDescent="0.25">
      <c r="B85" s="4"/>
      <c r="C85" s="4"/>
    </row>
    <row r="86" spans="2:3" x14ac:dyDescent="0.25">
      <c r="B86" s="4"/>
      <c r="C86" s="4"/>
    </row>
    <row r="87" spans="2:3" x14ac:dyDescent="0.25">
      <c r="B87" s="4"/>
      <c r="C87" s="4"/>
    </row>
    <row r="88" spans="2:3" x14ac:dyDescent="0.25">
      <c r="B88" s="4"/>
      <c r="C88" s="4"/>
    </row>
    <row r="89" spans="2:3" x14ac:dyDescent="0.25">
      <c r="B89" s="4"/>
      <c r="C89" s="4"/>
    </row>
    <row r="90" spans="2:3" x14ac:dyDescent="0.25">
      <c r="B90" s="4"/>
      <c r="C90" s="4"/>
    </row>
    <row r="91" spans="2:3" x14ac:dyDescent="0.25">
      <c r="B91" s="4"/>
      <c r="C91" s="4"/>
    </row>
    <row r="92" spans="2:3" x14ac:dyDescent="0.25">
      <c r="B92" s="4"/>
      <c r="C92" s="4"/>
    </row>
    <row r="93" spans="2:3" x14ac:dyDescent="0.25">
      <c r="B93" s="4"/>
      <c r="C93" s="4"/>
    </row>
    <row r="94" spans="2:3" x14ac:dyDescent="0.25">
      <c r="B94" s="4"/>
      <c r="C94" s="4"/>
    </row>
    <row r="95" spans="2:3" x14ac:dyDescent="0.25">
      <c r="B95" s="4"/>
      <c r="C95" s="4"/>
    </row>
    <row r="96" spans="2:3" x14ac:dyDescent="0.25">
      <c r="B96" s="4"/>
      <c r="C96" s="4"/>
    </row>
    <row r="97" spans="2:10" x14ac:dyDescent="0.25">
      <c r="B97" s="4"/>
      <c r="C97" s="4"/>
    </row>
    <row r="98" spans="2:10" x14ac:dyDescent="0.25">
      <c r="B98" s="4"/>
      <c r="C98" s="4"/>
    </row>
    <row r="99" spans="2:10" x14ac:dyDescent="0.25">
      <c r="B99" s="4"/>
      <c r="C99" s="4"/>
    </row>
    <row r="100" spans="2:10" x14ac:dyDescent="0.25">
      <c r="B100" s="4"/>
      <c r="C100" s="4"/>
    </row>
    <row r="101" spans="2:10" x14ac:dyDescent="0.25">
      <c r="B101" s="4"/>
      <c r="C101" s="4"/>
    </row>
    <row r="102" spans="2:10" x14ac:dyDescent="0.25">
      <c r="B102" s="4"/>
      <c r="C102" s="4"/>
    </row>
    <row r="103" spans="2:10" x14ac:dyDescent="0.25">
      <c r="B103" s="4"/>
      <c r="C103" s="4"/>
    </row>
    <row r="104" spans="2:10" x14ac:dyDescent="0.25">
      <c r="B104" s="4"/>
      <c r="C104" s="4"/>
      <c r="E104" s="4"/>
      <c r="G104" s="4"/>
      <c r="H104" s="50"/>
      <c r="I104" s="50"/>
      <c r="J104" s="50"/>
    </row>
    <row r="105" spans="2:10" x14ac:dyDescent="0.25">
      <c r="B105" s="4"/>
      <c r="C105" s="4"/>
      <c r="E105" s="4"/>
      <c r="G105" s="4"/>
      <c r="H105" s="50"/>
      <c r="I105" s="50"/>
    </row>
    <row r="106" spans="2:10" x14ac:dyDescent="0.25">
      <c r="B106" s="4"/>
      <c r="C106" s="4"/>
      <c r="E106" s="4"/>
      <c r="G106" s="4"/>
      <c r="H106" s="50"/>
      <c r="I106" s="50"/>
    </row>
    <row r="107" spans="2:10" x14ac:dyDescent="0.25">
      <c r="B107" s="4"/>
      <c r="C107" s="4"/>
      <c r="E107" s="4"/>
      <c r="G107" s="4"/>
      <c r="H107" s="50"/>
      <c r="I107" s="50"/>
    </row>
    <row r="108" spans="2:10" x14ac:dyDescent="0.25">
      <c r="B108" s="4"/>
      <c r="C108" s="4"/>
      <c r="E108" s="4"/>
      <c r="G108" s="4"/>
      <c r="H108" s="50"/>
      <c r="I108" s="50"/>
    </row>
    <row r="109" spans="2:10" x14ac:dyDescent="0.25">
      <c r="B109" s="4"/>
      <c r="C109" s="4"/>
      <c r="E109" s="4"/>
      <c r="G109" s="4"/>
      <c r="H109" s="50"/>
      <c r="I109" s="50"/>
    </row>
    <row r="110" spans="2:10" x14ac:dyDescent="0.25">
      <c r="B110" s="4"/>
      <c r="C110" s="4"/>
      <c r="E110" s="4"/>
      <c r="G110" s="4"/>
      <c r="H110" s="50"/>
      <c r="I110" s="50"/>
    </row>
    <row r="111" spans="2:10" x14ac:dyDescent="0.25">
      <c r="B111" s="4"/>
      <c r="C111" s="4"/>
      <c r="E111" s="4"/>
      <c r="G111" s="4"/>
      <c r="H111" s="50"/>
      <c r="I111" s="50"/>
    </row>
    <row r="112" spans="2:10" x14ac:dyDescent="0.25">
      <c r="B112" s="4"/>
      <c r="C112" s="4"/>
      <c r="E112" s="4"/>
      <c r="G112" s="4"/>
      <c r="H112" s="50"/>
      <c r="I112" s="50"/>
    </row>
    <row r="113" spans="2:9" x14ac:dyDescent="0.25">
      <c r="B113" s="4"/>
      <c r="C113" s="4"/>
      <c r="E113" s="4"/>
      <c r="G113" s="4"/>
      <c r="H113" s="50"/>
      <c r="I113" s="50"/>
    </row>
    <row r="114" spans="2:9" x14ac:dyDescent="0.25">
      <c r="B114" s="4"/>
      <c r="C114" s="4"/>
      <c r="E114" s="4"/>
      <c r="G114" s="4"/>
      <c r="H114" s="50"/>
      <c r="I114" s="50"/>
    </row>
    <row r="115" spans="2:9" x14ac:dyDescent="0.25">
      <c r="B115" s="4"/>
      <c r="C115" s="4"/>
      <c r="E115" s="4"/>
      <c r="G115" s="4"/>
      <c r="H115" s="50"/>
      <c r="I115" s="50"/>
    </row>
    <row r="116" spans="2:9" x14ac:dyDescent="0.25">
      <c r="B116" s="4"/>
      <c r="C116" s="4"/>
      <c r="E116" s="4"/>
      <c r="G116" s="4"/>
      <c r="H116" s="50"/>
      <c r="I116" s="50"/>
    </row>
    <row r="117" spans="2:9" x14ac:dyDescent="0.25">
      <c r="B117" s="4"/>
      <c r="C117" s="4"/>
      <c r="E117" s="4"/>
      <c r="G117" s="4"/>
      <c r="H117" s="50"/>
      <c r="I117" s="50"/>
    </row>
    <row r="118" spans="2:9" x14ac:dyDescent="0.25">
      <c r="B118" s="4"/>
      <c r="C118" s="4"/>
      <c r="E118" s="4"/>
      <c r="G118" s="4"/>
      <c r="H118" s="50"/>
      <c r="I118" s="50"/>
    </row>
    <row r="119" spans="2:9" x14ac:dyDescent="0.25">
      <c r="B119" s="4"/>
      <c r="C119" s="4"/>
      <c r="E119" s="4"/>
      <c r="G119" s="4"/>
      <c r="H119" s="50"/>
      <c r="I119" s="50"/>
    </row>
    <row r="120" spans="2:9" x14ac:dyDescent="0.25">
      <c r="B120" s="4"/>
      <c r="C120" s="4"/>
      <c r="E120" s="4"/>
      <c r="G120" s="4"/>
      <c r="H120" s="50"/>
      <c r="I120" s="50"/>
    </row>
    <row r="121" spans="2:9" x14ac:dyDescent="0.25">
      <c r="B121" s="4"/>
      <c r="C121" s="4"/>
      <c r="E121" s="4"/>
      <c r="G121" s="4"/>
      <c r="H121" s="50"/>
      <c r="I121" s="50"/>
    </row>
    <row r="122" spans="2:9" x14ac:dyDescent="0.25">
      <c r="E122" s="4"/>
      <c r="G122" s="4"/>
      <c r="H122" s="50"/>
      <c r="I122" s="50"/>
    </row>
    <row r="123" spans="2:9" x14ac:dyDescent="0.25">
      <c r="E123" s="4"/>
      <c r="G123" s="4"/>
      <c r="H123" s="50"/>
      <c r="I123" s="50"/>
    </row>
    <row r="124" spans="2:9" x14ac:dyDescent="0.25">
      <c r="E124" s="4"/>
      <c r="G124" s="4"/>
      <c r="H124" s="50"/>
      <c r="I124" s="50"/>
    </row>
    <row r="125" spans="2:9" x14ac:dyDescent="0.25">
      <c r="E125" s="4"/>
      <c r="G125" s="4"/>
      <c r="H125" s="50"/>
      <c r="I125" s="50"/>
    </row>
    <row r="126" spans="2:9" x14ac:dyDescent="0.25">
      <c r="E126" s="4"/>
      <c r="G126" s="4"/>
      <c r="H126" s="50"/>
      <c r="I126" s="50"/>
    </row>
    <row r="127" spans="2:9" x14ac:dyDescent="0.25">
      <c r="E127" s="4"/>
      <c r="G127" s="4"/>
      <c r="H127" s="50"/>
      <c r="I127" s="50"/>
    </row>
    <row r="128" spans="2:9" x14ac:dyDescent="0.25">
      <c r="E128" s="4"/>
      <c r="G128" s="4"/>
      <c r="H128" s="50"/>
      <c r="I128" s="50"/>
    </row>
    <row r="129" spans="5:9" x14ac:dyDescent="0.25">
      <c r="E129" s="4"/>
      <c r="G129" s="4"/>
      <c r="H129" s="50"/>
      <c r="I129" s="50"/>
    </row>
    <row r="130" spans="5:9" x14ac:dyDescent="0.25">
      <c r="E130" s="4"/>
      <c r="G130" s="4"/>
      <c r="H130" s="50"/>
      <c r="I130" s="50"/>
    </row>
    <row r="131" spans="5:9" x14ac:dyDescent="0.25">
      <c r="E131" s="4"/>
      <c r="G131" s="4"/>
      <c r="H131" s="50"/>
      <c r="I131" s="50"/>
    </row>
    <row r="132" spans="5:9" x14ac:dyDescent="0.25">
      <c r="E132" s="4"/>
      <c r="G132" s="4"/>
      <c r="H132" s="50"/>
      <c r="I132" s="50"/>
    </row>
    <row r="133" spans="5:9" x14ac:dyDescent="0.25">
      <c r="E133" s="4"/>
      <c r="G133" s="4"/>
      <c r="H133" s="50"/>
      <c r="I133" s="50"/>
    </row>
    <row r="134" spans="5:9" x14ac:dyDescent="0.25">
      <c r="E134" s="4"/>
      <c r="G134" s="4"/>
      <c r="H134" s="50"/>
      <c r="I134" s="50"/>
    </row>
    <row r="135" spans="5:9" x14ac:dyDescent="0.25">
      <c r="E135" s="4"/>
      <c r="G135" s="4"/>
      <c r="H135" s="50"/>
      <c r="I135" s="50"/>
    </row>
    <row r="136" spans="5:9" x14ac:dyDescent="0.25">
      <c r="E136" s="4"/>
      <c r="G136" s="4"/>
      <c r="H136" s="50"/>
      <c r="I136" s="50"/>
    </row>
    <row r="137" spans="5:9" x14ac:dyDescent="0.25">
      <c r="E137" s="4"/>
      <c r="G137" s="4"/>
      <c r="H137" s="50"/>
      <c r="I137" s="50"/>
    </row>
    <row r="138" spans="5:9" x14ac:dyDescent="0.25">
      <c r="E138" s="4"/>
      <c r="G138" s="4"/>
      <c r="H138" s="50"/>
      <c r="I138" s="50"/>
    </row>
    <row r="139" spans="5:9" x14ac:dyDescent="0.25">
      <c r="E139" s="4"/>
      <c r="G139" s="4"/>
      <c r="H139" s="50"/>
      <c r="I139" s="50"/>
    </row>
    <row r="140" spans="5:9" x14ac:dyDescent="0.25">
      <c r="E140" s="4"/>
      <c r="G140" s="4"/>
      <c r="H140" s="50"/>
      <c r="I140" s="50"/>
    </row>
    <row r="141" spans="5:9" x14ac:dyDescent="0.25">
      <c r="E141" s="4"/>
      <c r="G141" s="4"/>
      <c r="H141" s="50"/>
      <c r="I141" s="50"/>
    </row>
    <row r="142" spans="5:9" x14ac:dyDescent="0.25">
      <c r="E142" s="4"/>
      <c r="G142" s="4"/>
      <c r="H142" s="50"/>
      <c r="I142" s="50"/>
    </row>
    <row r="143" spans="5:9" x14ac:dyDescent="0.25">
      <c r="E143" s="4"/>
      <c r="G143" s="4"/>
      <c r="H143" s="50"/>
      <c r="I143" s="50"/>
    </row>
    <row r="144" spans="5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  <row r="157" spans="9:9" x14ac:dyDescent="0.25">
      <c r="I157" s="50"/>
    </row>
  </sheetData>
  <phoneticPr fontId="6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047B-8B24-490D-84F0-96199EBFE73D}">
  <sheetPr>
    <tabColor theme="7"/>
  </sheetPr>
  <dimension ref="A1:Z157"/>
  <sheetViews>
    <sheetView zoomScale="55" zoomScaleNormal="55" workbookViewId="0">
      <selection activeCell="O9" sqref="O9"/>
    </sheetView>
  </sheetViews>
  <sheetFormatPr baseColWidth="10" defaultRowHeight="15" x14ac:dyDescent="0.25"/>
  <cols>
    <col min="2" max="2" width="30.140625" customWidth="1"/>
  </cols>
  <sheetData>
    <row r="1" spans="1:22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</row>
    <row r="2" spans="1:22" x14ac:dyDescent="0.25">
      <c r="A2" s="55"/>
      <c r="B2" s="56"/>
      <c r="C2" s="56" t="s">
        <v>149</v>
      </c>
      <c r="D2" s="56" t="s">
        <v>149</v>
      </c>
      <c r="E2" s="56" t="s">
        <v>149</v>
      </c>
      <c r="F2" s="56">
        <v>0</v>
      </c>
      <c r="G2" s="56">
        <v>2.64</v>
      </c>
      <c r="H2" s="124">
        <f>0.149^2/(0.129*0.196)</f>
        <v>0.87806517956019603</v>
      </c>
      <c r="I2" s="56">
        <v>1.52</v>
      </c>
      <c r="J2" s="56">
        <v>0.17499999999999999</v>
      </c>
      <c r="K2" s="56">
        <v>0.97699999999999998</v>
      </c>
      <c r="L2" s="56">
        <v>0.60499999999999998</v>
      </c>
      <c r="M2" s="56" t="s">
        <v>246</v>
      </c>
      <c r="N2" s="56" t="s">
        <v>566</v>
      </c>
      <c r="O2" s="56">
        <v>0.1</v>
      </c>
      <c r="P2" s="125" t="s">
        <v>292</v>
      </c>
      <c r="V2" s="1"/>
    </row>
    <row r="3" spans="1:22" ht="15.75" thickBot="1" x14ac:dyDescent="0.3">
      <c r="A3" s="29"/>
      <c r="B3" s="30" t="s">
        <v>114</v>
      </c>
      <c r="C3" s="30">
        <v>0.93400000000000005</v>
      </c>
      <c r="D3" s="30">
        <v>1.9E-2</v>
      </c>
      <c r="E3" s="30">
        <v>0.7</v>
      </c>
      <c r="F3" s="30" t="s">
        <v>149</v>
      </c>
      <c r="G3" s="30">
        <v>2.65</v>
      </c>
      <c r="H3" s="30" t="s">
        <v>149</v>
      </c>
      <c r="I3" s="30">
        <v>1.7</v>
      </c>
      <c r="J3" s="30">
        <v>0.17</v>
      </c>
      <c r="K3" s="30">
        <v>0.97699999999999998</v>
      </c>
      <c r="L3" s="30">
        <v>0.59699999999999998</v>
      </c>
      <c r="M3" s="30" t="s">
        <v>149</v>
      </c>
      <c r="N3" s="30" t="s">
        <v>567</v>
      </c>
      <c r="O3" s="72" t="s">
        <v>149</v>
      </c>
      <c r="P3" s="73" t="s">
        <v>291</v>
      </c>
      <c r="V3" s="1"/>
    </row>
    <row r="4" spans="1:22" x14ac:dyDescent="0.25">
      <c r="V4" s="1"/>
    </row>
    <row r="5" spans="1:22" ht="16.5" thickBot="1" x14ac:dyDescent="0.3">
      <c r="P5" s="9"/>
      <c r="V5" s="1"/>
    </row>
    <row r="6" spans="1:22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100" t="s">
        <v>572</v>
      </c>
      <c r="K6" s="98" t="s">
        <v>574</v>
      </c>
      <c r="L6" s="22" t="s">
        <v>573</v>
      </c>
      <c r="M6" t="s">
        <v>375</v>
      </c>
      <c r="V6" s="1"/>
    </row>
    <row r="7" spans="1:22" x14ac:dyDescent="0.25">
      <c r="B7" s="55" t="s">
        <v>327</v>
      </c>
      <c r="C7" s="56" t="s">
        <v>111</v>
      </c>
      <c r="D7" s="56">
        <v>98.1</v>
      </c>
      <c r="E7" s="56">
        <v>0.15</v>
      </c>
      <c r="F7" s="56">
        <f t="shared" ref="F7:F38" si="0">D7</f>
        <v>98.1</v>
      </c>
      <c r="G7" s="57">
        <f>$G$2/M7 - 1</f>
        <v>0.80945853324194661</v>
      </c>
      <c r="H7" s="56">
        <v>1.3</v>
      </c>
      <c r="I7" s="56" t="s">
        <v>195</v>
      </c>
      <c r="J7" s="56">
        <v>1</v>
      </c>
      <c r="K7" s="57">
        <f>AVERAGE(G7:G18)</f>
        <v>0.79818117255789955</v>
      </c>
      <c r="L7" s="60" t="str">
        <f>_xlfn.CONCAT("p_eff = ",F7," , e0_prom = ",ROUND(K7,3))</f>
        <v>p_eff = 98.1 , e0_prom = 0.798</v>
      </c>
      <c r="M7" s="70">
        <v>1.4590000000000001</v>
      </c>
      <c r="V7" s="1"/>
    </row>
    <row r="8" spans="1:22" x14ac:dyDescent="0.25">
      <c r="B8" s="27" t="s">
        <v>296</v>
      </c>
      <c r="C8" s="10" t="s">
        <v>111</v>
      </c>
      <c r="D8" s="10">
        <v>98.1</v>
      </c>
      <c r="E8" s="10">
        <v>0.17</v>
      </c>
      <c r="F8" s="10">
        <f t="shared" si="0"/>
        <v>98.1</v>
      </c>
      <c r="G8" s="57">
        <f t="shared" ref="G8:G71" si="1">$G$2/M8 - 1</f>
        <v>0.8082191780821919</v>
      </c>
      <c r="H8" s="10">
        <v>3.4</v>
      </c>
      <c r="I8" s="10" t="s">
        <v>195</v>
      </c>
      <c r="J8" s="10">
        <v>1</v>
      </c>
      <c r="K8" s="11">
        <f>AVERAGE(G7:G18)</f>
        <v>0.79818117255789955</v>
      </c>
      <c r="L8" s="28" t="str">
        <f t="shared" ref="L8:L71" si="2">_xlfn.CONCAT("p_eff = ",F8," , e0_prom = ",ROUND(K8,3))</f>
        <v>p_eff = 98.1 , e0_prom = 0.798</v>
      </c>
      <c r="M8" s="70">
        <v>1.46</v>
      </c>
      <c r="V8" s="1"/>
    </row>
    <row r="9" spans="1:22" x14ac:dyDescent="0.25">
      <c r="B9" s="27" t="s">
        <v>330</v>
      </c>
      <c r="C9" s="10" t="s">
        <v>111</v>
      </c>
      <c r="D9" s="10">
        <v>98.1</v>
      </c>
      <c r="E9" s="10">
        <v>0.153</v>
      </c>
      <c r="F9" s="10">
        <f t="shared" si="0"/>
        <v>98.1</v>
      </c>
      <c r="G9" s="57">
        <f t="shared" si="1"/>
        <v>0.80698151950718677</v>
      </c>
      <c r="H9" s="10">
        <v>1.4</v>
      </c>
      <c r="I9" s="10" t="s">
        <v>195</v>
      </c>
      <c r="J9" s="10">
        <v>1</v>
      </c>
      <c r="K9" s="11">
        <f>AVERAGE(G7:G18)</f>
        <v>0.79818117255789955</v>
      </c>
      <c r="L9" s="28" t="str">
        <f t="shared" si="2"/>
        <v>p_eff = 98.1 , e0_prom = 0.798</v>
      </c>
      <c r="M9" s="70">
        <v>1.4610000000000001</v>
      </c>
      <c r="V9" s="1"/>
    </row>
    <row r="10" spans="1:22" x14ac:dyDescent="0.25">
      <c r="B10" s="27" t="s">
        <v>294</v>
      </c>
      <c r="C10" s="10" t="s">
        <v>111</v>
      </c>
      <c r="D10" s="10">
        <v>98.1</v>
      </c>
      <c r="E10" s="10">
        <v>0.1</v>
      </c>
      <c r="F10" s="10">
        <f t="shared" si="0"/>
        <v>98.1</v>
      </c>
      <c r="G10" s="57">
        <f t="shared" si="1"/>
        <v>0.79836512261580395</v>
      </c>
      <c r="H10" s="10">
        <v>25</v>
      </c>
      <c r="I10" s="10" t="s">
        <v>195</v>
      </c>
      <c r="J10" s="10">
        <v>1</v>
      </c>
      <c r="K10" s="11">
        <f>AVERAGE(G7:G18)</f>
        <v>0.79818117255789955</v>
      </c>
      <c r="L10" s="28" t="str">
        <f t="shared" si="2"/>
        <v>p_eff = 98.1 , e0_prom = 0.798</v>
      </c>
      <c r="M10" s="70">
        <v>1.468</v>
      </c>
      <c r="V10" s="1"/>
    </row>
    <row r="11" spans="1:22" x14ac:dyDescent="0.25">
      <c r="B11" s="27" t="s">
        <v>297</v>
      </c>
      <c r="C11" s="10" t="s">
        <v>111</v>
      </c>
      <c r="D11" s="10">
        <v>98.1</v>
      </c>
      <c r="E11" s="10">
        <v>7.4999999999999997E-2</v>
      </c>
      <c r="F11" s="10">
        <f t="shared" si="0"/>
        <v>98.1</v>
      </c>
      <c r="G11" s="57">
        <f t="shared" si="1"/>
        <v>0.79591836734693899</v>
      </c>
      <c r="H11" s="10">
        <v>30</v>
      </c>
      <c r="I11" s="10" t="s">
        <v>195</v>
      </c>
      <c r="J11" s="10">
        <v>1</v>
      </c>
      <c r="K11" s="11">
        <f>AVERAGE(G7:G18)</f>
        <v>0.79818117255789955</v>
      </c>
      <c r="L11" s="28" t="str">
        <f t="shared" si="2"/>
        <v>p_eff = 98.1 , e0_prom = 0.798</v>
      </c>
      <c r="M11" s="70">
        <v>1.47</v>
      </c>
      <c r="V11" s="1"/>
    </row>
    <row r="12" spans="1:22" x14ac:dyDescent="0.25">
      <c r="B12" s="27" t="s">
        <v>322</v>
      </c>
      <c r="C12" s="10" t="s">
        <v>111</v>
      </c>
      <c r="D12" s="10">
        <v>98.1</v>
      </c>
      <c r="E12" s="10">
        <v>0.13</v>
      </c>
      <c r="F12" s="10">
        <f t="shared" si="0"/>
        <v>98.1</v>
      </c>
      <c r="G12" s="57">
        <f t="shared" si="1"/>
        <v>0.79591836734693899</v>
      </c>
      <c r="H12" s="10">
        <v>9.3000000000000007</v>
      </c>
      <c r="I12" s="10" t="s">
        <v>195</v>
      </c>
      <c r="J12" s="10">
        <v>1</v>
      </c>
      <c r="K12" s="11">
        <f>AVERAGE(G7:G18)</f>
        <v>0.79818117255789955</v>
      </c>
      <c r="L12" s="28" t="str">
        <f t="shared" si="2"/>
        <v>p_eff = 98.1 , e0_prom = 0.798</v>
      </c>
      <c r="M12" s="70">
        <v>1.47</v>
      </c>
      <c r="V12" s="1"/>
    </row>
    <row r="13" spans="1:22" x14ac:dyDescent="0.25">
      <c r="B13" s="27" t="s">
        <v>324</v>
      </c>
      <c r="C13" s="10" t="s">
        <v>111</v>
      </c>
      <c r="D13" s="10">
        <v>98.1</v>
      </c>
      <c r="E13" s="10">
        <v>0.121</v>
      </c>
      <c r="F13" s="10">
        <f t="shared" si="0"/>
        <v>98.1</v>
      </c>
      <c r="G13" s="57">
        <f t="shared" si="1"/>
        <v>0.79591836734693899</v>
      </c>
      <c r="H13" s="10">
        <v>18</v>
      </c>
      <c r="I13" s="10" t="s">
        <v>195</v>
      </c>
      <c r="J13" s="10">
        <v>1</v>
      </c>
      <c r="K13" s="11">
        <f>AVERAGE(G7:G18)</f>
        <v>0.79818117255789955</v>
      </c>
      <c r="L13" s="28" t="str">
        <f t="shared" si="2"/>
        <v>p_eff = 98.1 , e0_prom = 0.798</v>
      </c>
      <c r="M13" s="70">
        <v>1.47</v>
      </c>
      <c r="V13" s="1"/>
    </row>
    <row r="14" spans="1:22" x14ac:dyDescent="0.25">
      <c r="B14" s="27" t="s">
        <v>325</v>
      </c>
      <c r="C14" s="10" t="s">
        <v>111</v>
      </c>
      <c r="D14" s="10">
        <v>98.1</v>
      </c>
      <c r="E14" s="10">
        <v>0.16200000000000001</v>
      </c>
      <c r="F14" s="10">
        <f t="shared" si="0"/>
        <v>98.1</v>
      </c>
      <c r="G14" s="57">
        <f t="shared" si="1"/>
        <v>0.7946974847042827</v>
      </c>
      <c r="H14" s="10">
        <v>1.5</v>
      </c>
      <c r="I14" s="10" t="s">
        <v>195</v>
      </c>
      <c r="J14" s="10">
        <v>1</v>
      </c>
      <c r="K14" s="11">
        <f>AVERAGE(G7:G18)</f>
        <v>0.79818117255789955</v>
      </c>
      <c r="L14" s="28" t="str">
        <f t="shared" si="2"/>
        <v>p_eff = 98.1 , e0_prom = 0.798</v>
      </c>
      <c r="M14" s="70">
        <v>1.4710000000000001</v>
      </c>
      <c r="Q14" s="6"/>
      <c r="R14" s="6"/>
      <c r="S14" s="6"/>
      <c r="V14" s="1"/>
    </row>
    <row r="15" spans="1:22" x14ac:dyDescent="0.25">
      <c r="B15" s="27" t="s">
        <v>331</v>
      </c>
      <c r="C15" s="10" t="s">
        <v>111</v>
      </c>
      <c r="D15" s="10">
        <v>98.1</v>
      </c>
      <c r="E15" s="10">
        <v>0.13</v>
      </c>
      <c r="F15" s="10">
        <f t="shared" si="0"/>
        <v>98.1</v>
      </c>
      <c r="G15" s="57">
        <f t="shared" si="1"/>
        <v>0.7946974847042827</v>
      </c>
      <c r="H15" s="10">
        <v>7.5</v>
      </c>
      <c r="I15" s="10" t="s">
        <v>195</v>
      </c>
      <c r="J15" s="10">
        <v>1</v>
      </c>
      <c r="K15" s="11">
        <f>AVERAGE(G7:G18)</f>
        <v>0.79818117255789955</v>
      </c>
      <c r="L15" s="28" t="str">
        <f t="shared" si="2"/>
        <v>p_eff = 98.1 , e0_prom = 0.798</v>
      </c>
      <c r="M15" s="70">
        <v>1.4710000000000001</v>
      </c>
    </row>
    <row r="16" spans="1:22" x14ac:dyDescent="0.25">
      <c r="B16" s="27" t="s">
        <v>319</v>
      </c>
      <c r="C16" s="10" t="s">
        <v>111</v>
      </c>
      <c r="D16" s="10">
        <v>98.1</v>
      </c>
      <c r="E16" s="10">
        <v>0.108</v>
      </c>
      <c r="F16" s="10">
        <f t="shared" si="0"/>
        <v>98.1</v>
      </c>
      <c r="G16" s="57">
        <f t="shared" si="1"/>
        <v>0.79347826086956541</v>
      </c>
      <c r="H16" s="10">
        <v>23</v>
      </c>
      <c r="I16" s="10" t="s">
        <v>195</v>
      </c>
      <c r="J16" s="10">
        <v>1</v>
      </c>
      <c r="K16" s="11">
        <f>AVERAGE(G7:G18)</f>
        <v>0.79818117255789955</v>
      </c>
      <c r="L16" s="28" t="str">
        <f t="shared" si="2"/>
        <v>p_eff = 98.1 , e0_prom = 0.798</v>
      </c>
      <c r="M16" s="70">
        <v>1.472</v>
      </c>
    </row>
    <row r="17" spans="2:13" x14ac:dyDescent="0.25">
      <c r="B17" s="27" t="s">
        <v>299</v>
      </c>
      <c r="C17" s="10" t="s">
        <v>111</v>
      </c>
      <c r="D17" s="10">
        <v>98.1</v>
      </c>
      <c r="E17" s="10">
        <v>8.1000000000000003E-2</v>
      </c>
      <c r="F17" s="10">
        <f t="shared" si="0"/>
        <v>98.1</v>
      </c>
      <c r="G17" s="57">
        <f t="shared" si="1"/>
        <v>0.79226069246435848</v>
      </c>
      <c r="H17" s="10">
        <v>7.1</v>
      </c>
      <c r="I17" s="10" t="s">
        <v>195</v>
      </c>
      <c r="J17" s="10">
        <v>1</v>
      </c>
      <c r="K17" s="11">
        <f>AVERAGE(G7:G18)</f>
        <v>0.79818117255789955</v>
      </c>
      <c r="L17" s="28" t="str">
        <f t="shared" si="2"/>
        <v>p_eff = 98.1 , e0_prom = 0.798</v>
      </c>
      <c r="M17" s="70">
        <v>1.4730000000000001</v>
      </c>
    </row>
    <row r="18" spans="2:13" x14ac:dyDescent="0.25">
      <c r="B18" s="27" t="s">
        <v>310</v>
      </c>
      <c r="C18" s="10" t="s">
        <v>111</v>
      </c>
      <c r="D18" s="10">
        <v>98.1</v>
      </c>
      <c r="E18" s="10">
        <v>0.17</v>
      </c>
      <c r="F18" s="10">
        <f t="shared" si="0"/>
        <v>98.1</v>
      </c>
      <c r="G18" s="57">
        <f t="shared" si="1"/>
        <v>0.79226069246435848</v>
      </c>
      <c r="H18" s="10">
        <v>3.9</v>
      </c>
      <c r="I18" s="10" t="s">
        <v>195</v>
      </c>
      <c r="J18" s="10">
        <v>1</v>
      </c>
      <c r="K18" s="11">
        <f>AVERAGE(G7:G18)</f>
        <v>0.79818117255789955</v>
      </c>
      <c r="L18" s="28" t="str">
        <f t="shared" si="2"/>
        <v>p_eff = 98.1 , e0_prom = 0.798</v>
      </c>
      <c r="M18" s="70">
        <v>1.4730000000000001</v>
      </c>
    </row>
    <row r="19" spans="2:13" x14ac:dyDescent="0.25">
      <c r="B19" s="27" t="s">
        <v>303</v>
      </c>
      <c r="C19" s="10" t="s">
        <v>111</v>
      </c>
      <c r="D19" s="10">
        <v>98.1</v>
      </c>
      <c r="E19" s="10">
        <v>0.16600000000000001</v>
      </c>
      <c r="F19" s="10">
        <f t="shared" si="0"/>
        <v>98.1</v>
      </c>
      <c r="G19" s="57">
        <f t="shared" si="1"/>
        <v>0.79104477611940305</v>
      </c>
      <c r="H19" s="10">
        <v>171</v>
      </c>
      <c r="I19" s="10" t="s">
        <v>195</v>
      </c>
      <c r="J19" s="10">
        <v>2</v>
      </c>
      <c r="K19" s="11">
        <f>AVERAGE(G19,G21,G26,G30:G31)</f>
        <v>0.78934644609736959</v>
      </c>
      <c r="L19" s="28" t="str">
        <f t="shared" si="2"/>
        <v>p_eff = 98.1 , e0_prom = 0.789</v>
      </c>
      <c r="M19" s="70">
        <v>1.474</v>
      </c>
    </row>
    <row r="20" spans="2:13" x14ac:dyDescent="0.25">
      <c r="B20" s="27" t="s">
        <v>306</v>
      </c>
      <c r="C20" s="10" t="s">
        <v>111</v>
      </c>
      <c r="D20" s="10">
        <v>98.1</v>
      </c>
      <c r="E20" s="10" t="s">
        <v>149</v>
      </c>
      <c r="F20" s="10">
        <f t="shared" si="0"/>
        <v>98.1</v>
      </c>
      <c r="G20" s="57">
        <f t="shared" si="1"/>
        <v>0.79104477611940305</v>
      </c>
      <c r="H20" s="10">
        <v>32</v>
      </c>
      <c r="I20" s="10" t="s">
        <v>195</v>
      </c>
      <c r="J20" s="10" t="s">
        <v>149</v>
      </c>
      <c r="K20" s="11" t="s">
        <v>149</v>
      </c>
      <c r="L20" s="28" t="s">
        <v>149</v>
      </c>
      <c r="M20" s="70">
        <v>1.474</v>
      </c>
    </row>
    <row r="21" spans="2:13" x14ac:dyDescent="0.25">
      <c r="B21" s="27" t="s">
        <v>320</v>
      </c>
      <c r="C21" s="10" t="s">
        <v>111</v>
      </c>
      <c r="D21" s="10">
        <v>98.1</v>
      </c>
      <c r="E21" s="10">
        <v>0.113</v>
      </c>
      <c r="F21" s="10">
        <f t="shared" si="0"/>
        <v>98.1</v>
      </c>
      <c r="G21" s="57">
        <f t="shared" si="1"/>
        <v>0.79104477611940305</v>
      </c>
      <c r="H21" s="10">
        <v>29</v>
      </c>
      <c r="I21" s="10" t="s">
        <v>195</v>
      </c>
      <c r="J21" s="10">
        <v>2</v>
      </c>
      <c r="K21" s="11">
        <f>AVERAGE(G19,G21,G26,G30:G31)</f>
        <v>0.78934644609736959</v>
      </c>
      <c r="L21" s="28" t="str">
        <f t="shared" si="2"/>
        <v>p_eff = 98.1 , e0_prom = 0.789</v>
      </c>
      <c r="M21" s="70">
        <v>1.474</v>
      </c>
    </row>
    <row r="22" spans="2:13" x14ac:dyDescent="0.25">
      <c r="B22" s="27" t="s">
        <v>305</v>
      </c>
      <c r="C22" s="10" t="s">
        <v>111</v>
      </c>
      <c r="D22" s="10">
        <v>98.1</v>
      </c>
      <c r="E22" s="10" t="s">
        <v>149</v>
      </c>
      <c r="F22" s="10">
        <f t="shared" si="0"/>
        <v>98.1</v>
      </c>
      <c r="G22" s="57">
        <f t="shared" si="1"/>
        <v>0.78983050847457625</v>
      </c>
      <c r="H22" s="10">
        <v>18</v>
      </c>
      <c r="I22" s="10" t="s">
        <v>195</v>
      </c>
      <c r="J22" s="10" t="s">
        <v>149</v>
      </c>
      <c r="K22" s="11" t="s">
        <v>149</v>
      </c>
      <c r="L22" s="28" t="s">
        <v>149</v>
      </c>
      <c r="M22" s="70">
        <v>1.4750000000000001</v>
      </c>
    </row>
    <row r="23" spans="2:13" x14ac:dyDescent="0.25">
      <c r="B23" s="27" t="s">
        <v>307</v>
      </c>
      <c r="C23" s="10" t="s">
        <v>111</v>
      </c>
      <c r="D23" s="10">
        <v>98.1</v>
      </c>
      <c r="E23" s="10" t="s">
        <v>149</v>
      </c>
      <c r="F23" s="10">
        <f t="shared" si="0"/>
        <v>98.1</v>
      </c>
      <c r="G23" s="57">
        <f t="shared" si="1"/>
        <v>0.78983050847457625</v>
      </c>
      <c r="H23" s="10">
        <v>153</v>
      </c>
      <c r="I23" s="10" t="s">
        <v>195</v>
      </c>
      <c r="J23" s="10" t="s">
        <v>149</v>
      </c>
      <c r="K23" s="11" t="s">
        <v>149</v>
      </c>
      <c r="L23" s="28" t="s">
        <v>149</v>
      </c>
      <c r="M23" s="70">
        <v>1.4750000000000001</v>
      </c>
    </row>
    <row r="24" spans="2:13" x14ac:dyDescent="0.25">
      <c r="B24" s="27" t="s">
        <v>312</v>
      </c>
      <c r="C24" s="10" t="s">
        <v>111</v>
      </c>
      <c r="D24" s="10">
        <v>98.1</v>
      </c>
      <c r="E24" s="10" t="s">
        <v>149</v>
      </c>
      <c r="F24" s="10">
        <f t="shared" si="0"/>
        <v>98.1</v>
      </c>
      <c r="G24" s="57">
        <f t="shared" si="1"/>
        <v>0.78983050847457625</v>
      </c>
      <c r="H24" s="10">
        <v>32</v>
      </c>
      <c r="I24" s="10" t="s">
        <v>195</v>
      </c>
      <c r="J24" s="10" t="s">
        <v>149</v>
      </c>
      <c r="K24" s="11" t="s">
        <v>149</v>
      </c>
      <c r="L24" s="28" t="s">
        <v>149</v>
      </c>
      <c r="M24" s="70">
        <v>1.4750000000000001</v>
      </c>
    </row>
    <row r="25" spans="2:13" x14ac:dyDescent="0.25">
      <c r="B25" s="27" t="s">
        <v>314</v>
      </c>
      <c r="C25" s="10" t="s">
        <v>111</v>
      </c>
      <c r="D25" s="10">
        <v>98.1</v>
      </c>
      <c r="E25" s="10" t="s">
        <v>149</v>
      </c>
      <c r="F25" s="10">
        <f t="shared" si="0"/>
        <v>98.1</v>
      </c>
      <c r="G25" s="57">
        <f t="shared" si="1"/>
        <v>0.78983050847457625</v>
      </c>
      <c r="H25" s="10">
        <v>4</v>
      </c>
      <c r="I25" s="10" t="s">
        <v>195</v>
      </c>
      <c r="J25" s="10" t="s">
        <v>149</v>
      </c>
      <c r="K25" s="11" t="s">
        <v>149</v>
      </c>
      <c r="L25" s="28" t="s">
        <v>149</v>
      </c>
      <c r="M25" s="70">
        <v>1.4750000000000001</v>
      </c>
    </row>
    <row r="26" spans="2:13" x14ac:dyDescent="0.25">
      <c r="B26" s="27" t="s">
        <v>301</v>
      </c>
      <c r="C26" s="10" t="s">
        <v>111</v>
      </c>
      <c r="D26" s="10">
        <v>98.1</v>
      </c>
      <c r="E26" s="10">
        <v>6.2E-2</v>
      </c>
      <c r="F26" s="10">
        <f t="shared" si="0"/>
        <v>98.1</v>
      </c>
      <c r="G26" s="57">
        <f t="shared" si="1"/>
        <v>0.78861788617886197</v>
      </c>
      <c r="H26" s="10">
        <v>58</v>
      </c>
      <c r="I26" s="10" t="s">
        <v>195</v>
      </c>
      <c r="J26" s="10">
        <v>2</v>
      </c>
      <c r="K26" s="11">
        <f>AVERAGE(G19,G21,G26,G30:G31)</f>
        <v>0.78934644609736959</v>
      </c>
      <c r="L26" s="28" t="str">
        <f t="shared" si="2"/>
        <v>p_eff = 98.1 , e0_prom = 0.789</v>
      </c>
      <c r="M26" s="70">
        <v>1.476</v>
      </c>
    </row>
    <row r="27" spans="2:13" x14ac:dyDescent="0.25">
      <c r="B27" s="27" t="s">
        <v>304</v>
      </c>
      <c r="C27" s="10" t="s">
        <v>111</v>
      </c>
      <c r="D27" s="10">
        <v>98.1</v>
      </c>
      <c r="E27" s="10" t="s">
        <v>149</v>
      </c>
      <c r="F27" s="10">
        <f t="shared" si="0"/>
        <v>98.1</v>
      </c>
      <c r="G27" s="57">
        <f t="shared" si="1"/>
        <v>0.78861788617886197</v>
      </c>
      <c r="H27" s="10">
        <v>7.7</v>
      </c>
      <c r="I27" s="10" t="s">
        <v>195</v>
      </c>
      <c r="J27" s="10" t="s">
        <v>149</v>
      </c>
      <c r="K27" s="11" t="s">
        <v>149</v>
      </c>
      <c r="L27" s="28" t="s">
        <v>149</v>
      </c>
      <c r="M27" s="70">
        <v>1.476</v>
      </c>
    </row>
    <row r="28" spans="2:13" x14ac:dyDescent="0.25">
      <c r="B28" s="27" t="s">
        <v>315</v>
      </c>
      <c r="C28" s="10" t="s">
        <v>111</v>
      </c>
      <c r="D28" s="10">
        <v>98.1</v>
      </c>
      <c r="E28" s="10" t="s">
        <v>149</v>
      </c>
      <c r="F28" s="10">
        <f t="shared" si="0"/>
        <v>98.1</v>
      </c>
      <c r="G28" s="57">
        <f t="shared" si="1"/>
        <v>0.78861788617886197</v>
      </c>
      <c r="H28" s="10">
        <v>52</v>
      </c>
      <c r="I28" s="10" t="s">
        <v>195</v>
      </c>
      <c r="J28" s="10" t="s">
        <v>149</v>
      </c>
      <c r="K28" s="11" t="s">
        <v>149</v>
      </c>
      <c r="L28" s="28" t="s">
        <v>149</v>
      </c>
      <c r="M28" s="70">
        <v>1.476</v>
      </c>
    </row>
    <row r="29" spans="2:13" x14ac:dyDescent="0.25">
      <c r="B29" s="27" t="s">
        <v>316</v>
      </c>
      <c r="C29" s="10" t="s">
        <v>111</v>
      </c>
      <c r="D29" s="10">
        <v>98.1</v>
      </c>
      <c r="E29" s="10" t="s">
        <v>149</v>
      </c>
      <c r="F29" s="10">
        <f t="shared" si="0"/>
        <v>98.1</v>
      </c>
      <c r="G29" s="57">
        <f t="shared" si="1"/>
        <v>0.78861788617886197</v>
      </c>
      <c r="H29" s="10">
        <v>7</v>
      </c>
      <c r="I29" s="10" t="s">
        <v>195</v>
      </c>
      <c r="J29" s="10" t="s">
        <v>149</v>
      </c>
      <c r="K29" s="11" t="s">
        <v>149</v>
      </c>
      <c r="L29" s="28" t="s">
        <v>149</v>
      </c>
      <c r="M29" s="70">
        <v>1.476</v>
      </c>
    </row>
    <row r="30" spans="2:13" x14ac:dyDescent="0.25">
      <c r="B30" s="27" t="s">
        <v>321</v>
      </c>
      <c r="C30" s="10" t="s">
        <v>111</v>
      </c>
      <c r="D30" s="10">
        <v>98.1</v>
      </c>
      <c r="E30" s="10">
        <v>0.108</v>
      </c>
      <c r="F30" s="10">
        <f t="shared" si="0"/>
        <v>98.1</v>
      </c>
      <c r="G30" s="57">
        <f t="shared" si="1"/>
        <v>0.78861788617886197</v>
      </c>
      <c r="H30" s="10">
        <v>37</v>
      </c>
      <c r="I30" s="10" t="s">
        <v>195</v>
      </c>
      <c r="J30" s="10">
        <v>2</v>
      </c>
      <c r="K30" s="11">
        <f>AVERAGE(G19,G21,G26,G30:G31)</f>
        <v>0.78934644609736959</v>
      </c>
      <c r="L30" s="28" t="str">
        <f t="shared" si="2"/>
        <v>p_eff = 98.1 , e0_prom = 0.789</v>
      </c>
      <c r="M30" s="70">
        <v>1.476</v>
      </c>
    </row>
    <row r="31" spans="2:13" x14ac:dyDescent="0.25">
      <c r="B31" s="27" t="s">
        <v>311</v>
      </c>
      <c r="C31" s="10" t="s">
        <v>111</v>
      </c>
      <c r="D31" s="10">
        <v>98.1</v>
      </c>
      <c r="E31" s="10">
        <v>0.19</v>
      </c>
      <c r="F31" s="10">
        <f t="shared" si="0"/>
        <v>98.1</v>
      </c>
      <c r="G31" s="57">
        <f t="shared" si="1"/>
        <v>0.78740690589031814</v>
      </c>
      <c r="H31" s="10">
        <v>0.9</v>
      </c>
      <c r="I31" s="10" t="s">
        <v>195</v>
      </c>
      <c r="J31" s="10">
        <v>2</v>
      </c>
      <c r="K31" s="11">
        <f>AVERAGE(G19,G21,G26,G30:G31)</f>
        <v>0.78934644609736959</v>
      </c>
      <c r="L31" s="28" t="str">
        <f t="shared" si="2"/>
        <v>p_eff = 98.1 , e0_prom = 0.789</v>
      </c>
      <c r="M31" s="70">
        <v>1.4770000000000001</v>
      </c>
    </row>
    <row r="32" spans="2:13" x14ac:dyDescent="0.25">
      <c r="B32" s="27" t="s">
        <v>298</v>
      </c>
      <c r="C32" s="10" t="s">
        <v>111</v>
      </c>
      <c r="D32" s="10">
        <v>98.1</v>
      </c>
      <c r="E32" s="10">
        <v>9.4E-2</v>
      </c>
      <c r="F32" s="10">
        <f t="shared" si="0"/>
        <v>98.1</v>
      </c>
      <c r="G32" s="57">
        <f t="shared" si="1"/>
        <v>0.78619756427604881</v>
      </c>
      <c r="H32" s="10">
        <v>5.2</v>
      </c>
      <c r="I32" s="10" t="s">
        <v>195</v>
      </c>
      <c r="J32" s="10">
        <v>3</v>
      </c>
      <c r="K32" s="11">
        <f>AVERAGE(G32,G34:G46)</f>
        <v>0.77943014142701139</v>
      </c>
      <c r="L32" s="28" t="str">
        <f t="shared" si="2"/>
        <v>p_eff = 98.1 , e0_prom = 0.779</v>
      </c>
      <c r="M32" s="70">
        <v>1.478</v>
      </c>
    </row>
    <row r="33" spans="2:26" x14ac:dyDescent="0.25">
      <c r="B33" s="27" t="s">
        <v>313</v>
      </c>
      <c r="C33" s="10" t="s">
        <v>111</v>
      </c>
      <c r="D33" s="10">
        <v>98.1</v>
      </c>
      <c r="E33" s="10" t="s">
        <v>149</v>
      </c>
      <c r="F33" s="10">
        <f t="shared" si="0"/>
        <v>98.1</v>
      </c>
      <c r="G33" s="57">
        <f t="shared" si="1"/>
        <v>0.78619756427604881</v>
      </c>
      <c r="H33" s="10">
        <v>14</v>
      </c>
      <c r="I33" s="10" t="s">
        <v>195</v>
      </c>
      <c r="J33" s="10" t="s">
        <v>149</v>
      </c>
      <c r="K33" s="11" t="s">
        <v>149</v>
      </c>
      <c r="L33" s="28" t="s">
        <v>149</v>
      </c>
      <c r="M33" s="70">
        <v>1.478</v>
      </c>
    </row>
    <row r="34" spans="2:26" x14ac:dyDescent="0.25">
      <c r="B34" s="27" t="s">
        <v>318</v>
      </c>
      <c r="C34" s="10" t="s">
        <v>111</v>
      </c>
      <c r="D34" s="10">
        <v>98.1</v>
      </c>
      <c r="E34" s="10">
        <v>0.13500000000000001</v>
      </c>
      <c r="F34" s="10">
        <f t="shared" si="0"/>
        <v>98.1</v>
      </c>
      <c r="G34" s="57">
        <f t="shared" si="1"/>
        <v>0.78619756427604881</v>
      </c>
      <c r="H34" s="10">
        <v>5.8</v>
      </c>
      <c r="I34" s="10" t="s">
        <v>195</v>
      </c>
      <c r="J34" s="10">
        <v>3</v>
      </c>
      <c r="K34" s="11">
        <f>AVERAGE(G32,G34:G46)</f>
        <v>0.77943014142701139</v>
      </c>
      <c r="L34" s="28" t="str">
        <f t="shared" si="2"/>
        <v>p_eff = 98.1 , e0_prom = 0.779</v>
      </c>
      <c r="M34" s="70">
        <v>1.478</v>
      </c>
    </row>
    <row r="35" spans="2:26" x14ac:dyDescent="0.25">
      <c r="B35" s="27" t="s">
        <v>332</v>
      </c>
      <c r="C35" s="10" t="s">
        <v>111</v>
      </c>
      <c r="D35" s="10">
        <v>98.1</v>
      </c>
      <c r="E35" s="10">
        <v>0.122</v>
      </c>
      <c r="F35" s="10">
        <f t="shared" si="0"/>
        <v>98.1</v>
      </c>
      <c r="G35" s="57">
        <f t="shared" si="1"/>
        <v>0.78619756427604881</v>
      </c>
      <c r="H35" s="10">
        <v>12</v>
      </c>
      <c r="I35" s="10" t="s">
        <v>195</v>
      </c>
      <c r="J35" s="10">
        <v>3</v>
      </c>
      <c r="K35" s="11">
        <f>AVERAGE(G32,G34:G46)</f>
        <v>0.77943014142701139</v>
      </c>
      <c r="L35" s="28" t="str">
        <f t="shared" si="2"/>
        <v>p_eff = 98.1 , e0_prom = 0.779</v>
      </c>
      <c r="M35" s="70">
        <v>1.478</v>
      </c>
    </row>
    <row r="36" spans="2:26" x14ac:dyDescent="0.25">
      <c r="B36" s="27" t="s">
        <v>333</v>
      </c>
      <c r="C36" s="10" t="s">
        <v>111</v>
      </c>
      <c r="D36" s="10">
        <v>98.1</v>
      </c>
      <c r="E36" s="10">
        <v>0.115</v>
      </c>
      <c r="F36" s="10">
        <f t="shared" si="0"/>
        <v>98.1</v>
      </c>
      <c r="G36" s="57">
        <f t="shared" si="1"/>
        <v>0.78498985801217036</v>
      </c>
      <c r="H36" s="10">
        <v>29</v>
      </c>
      <c r="I36" s="10" t="s">
        <v>195</v>
      </c>
      <c r="J36" s="10">
        <v>3</v>
      </c>
      <c r="K36" s="11">
        <f>AVERAGE(G32,G34:G46)</f>
        <v>0.77943014142701139</v>
      </c>
      <c r="L36" s="28" t="str">
        <f t="shared" si="2"/>
        <v>p_eff = 98.1 , e0_prom = 0.779</v>
      </c>
      <c r="M36" s="70">
        <v>1.4790000000000001</v>
      </c>
    </row>
    <row r="37" spans="2:26" x14ac:dyDescent="0.25">
      <c r="B37" s="27" t="s">
        <v>295</v>
      </c>
      <c r="C37" s="10" t="s">
        <v>111</v>
      </c>
      <c r="D37" s="10">
        <v>98.1</v>
      </c>
      <c r="E37" s="10">
        <v>0.108</v>
      </c>
      <c r="F37" s="10">
        <f t="shared" si="0"/>
        <v>98.1</v>
      </c>
      <c r="G37" s="57">
        <f t="shared" si="1"/>
        <v>0.78378378378378399</v>
      </c>
      <c r="H37" s="10">
        <v>53</v>
      </c>
      <c r="I37" s="10" t="s">
        <v>195</v>
      </c>
      <c r="J37" s="10">
        <v>3</v>
      </c>
      <c r="K37" s="11">
        <f>AVERAGE(G32,G34:G46)</f>
        <v>0.77943014142701139</v>
      </c>
      <c r="L37" s="28" t="str">
        <f t="shared" si="2"/>
        <v>p_eff = 98.1 , e0_prom = 0.779</v>
      </c>
      <c r="M37" s="70">
        <v>1.48</v>
      </c>
    </row>
    <row r="38" spans="2:26" x14ac:dyDescent="0.25">
      <c r="B38" s="27" t="s">
        <v>300</v>
      </c>
      <c r="C38" s="10" t="s">
        <v>111</v>
      </c>
      <c r="D38" s="10">
        <v>98.1</v>
      </c>
      <c r="E38" s="10">
        <v>0.13500000000000001</v>
      </c>
      <c r="F38" s="10">
        <f t="shared" si="0"/>
        <v>98.1</v>
      </c>
      <c r="G38" s="57">
        <f t="shared" si="1"/>
        <v>0.78137651821862364</v>
      </c>
      <c r="H38" s="10">
        <v>14</v>
      </c>
      <c r="I38" s="10" t="s">
        <v>195</v>
      </c>
      <c r="J38" s="10">
        <v>3</v>
      </c>
      <c r="K38" s="11">
        <f>AVERAGE(G32,G34:G46)</f>
        <v>0.77943014142701139</v>
      </c>
      <c r="L38" s="28" t="str">
        <f t="shared" si="2"/>
        <v>p_eff = 98.1 , e0_prom = 0.779</v>
      </c>
      <c r="M38" s="70">
        <v>1.482</v>
      </c>
    </row>
    <row r="39" spans="2:26" x14ac:dyDescent="0.25">
      <c r="B39" s="27" t="s">
        <v>323</v>
      </c>
      <c r="C39" s="10" t="s">
        <v>111</v>
      </c>
      <c r="D39" s="10">
        <v>98.1</v>
      </c>
      <c r="E39" s="10">
        <v>0.17799999999999999</v>
      </c>
      <c r="F39" s="10">
        <f t="shared" ref="F39:F70" si="3">D39</f>
        <v>98.1</v>
      </c>
      <c r="G39" s="57">
        <f t="shared" si="1"/>
        <v>0.78137651821862364</v>
      </c>
      <c r="H39" s="10">
        <v>0.6</v>
      </c>
      <c r="I39" s="10" t="s">
        <v>195</v>
      </c>
      <c r="J39" s="10">
        <v>3</v>
      </c>
      <c r="K39" s="11">
        <f>AVERAGE(G32,G34:G46)</f>
        <v>0.77943014142701139</v>
      </c>
      <c r="L39" s="28" t="str">
        <f t="shared" si="2"/>
        <v>p_eff = 98.1 , e0_prom = 0.779</v>
      </c>
      <c r="M39" s="70">
        <v>1.482</v>
      </c>
    </row>
    <row r="40" spans="2:26" x14ac:dyDescent="0.25">
      <c r="B40" s="27" t="s">
        <v>308</v>
      </c>
      <c r="C40" s="10" t="s">
        <v>111</v>
      </c>
      <c r="D40" s="10">
        <v>98.1</v>
      </c>
      <c r="E40" s="10">
        <v>0.09</v>
      </c>
      <c r="F40" s="10">
        <f t="shared" si="3"/>
        <v>98.1</v>
      </c>
      <c r="G40" s="57">
        <f t="shared" si="1"/>
        <v>0.7801753202966959</v>
      </c>
      <c r="H40" s="10">
        <v>28</v>
      </c>
      <c r="I40" s="10" t="s">
        <v>195</v>
      </c>
      <c r="J40" s="10">
        <v>3</v>
      </c>
      <c r="K40" s="11">
        <f>AVERAGE(G32,G34:G46)</f>
        <v>0.77943014142701139</v>
      </c>
      <c r="L40" s="28" t="str">
        <f t="shared" si="2"/>
        <v>p_eff = 98.1 , e0_prom = 0.779</v>
      </c>
      <c r="M40" s="70">
        <v>1.4830000000000001</v>
      </c>
      <c r="T40" s="7"/>
      <c r="U40" s="7"/>
      <c r="V40" s="6"/>
      <c r="W40" s="5"/>
      <c r="X40" s="5"/>
      <c r="Y40" s="5"/>
      <c r="Z40" s="5"/>
    </row>
    <row r="41" spans="2:26" x14ac:dyDescent="0.25">
      <c r="B41" s="27" t="s">
        <v>309</v>
      </c>
      <c r="C41" s="10" t="s">
        <v>111</v>
      </c>
      <c r="D41" s="10">
        <v>98.1</v>
      </c>
      <c r="E41" s="10">
        <v>0.14000000000000001</v>
      </c>
      <c r="F41" s="10">
        <f t="shared" si="3"/>
        <v>98.1</v>
      </c>
      <c r="G41" s="57">
        <f t="shared" si="1"/>
        <v>0.7801753202966959</v>
      </c>
      <c r="H41" s="10">
        <v>19</v>
      </c>
      <c r="I41" s="10" t="s">
        <v>195</v>
      </c>
      <c r="J41" s="10">
        <v>3</v>
      </c>
      <c r="K41" s="11">
        <f>AVERAGE(G32,G34:G46)</f>
        <v>0.77943014142701139</v>
      </c>
      <c r="L41" s="28" t="str">
        <f t="shared" si="2"/>
        <v>p_eff = 98.1 , e0_prom = 0.779</v>
      </c>
      <c r="M41" s="70">
        <v>1.4830000000000001</v>
      </c>
      <c r="T41" s="37"/>
      <c r="U41" s="37"/>
      <c r="V41" s="4"/>
      <c r="W41" s="4"/>
      <c r="X41" s="37"/>
      <c r="Y41" s="4"/>
    </row>
    <row r="42" spans="2:26" x14ac:dyDescent="0.25">
      <c r="B42" s="27" t="s">
        <v>302</v>
      </c>
      <c r="C42" s="10" t="s">
        <v>111</v>
      </c>
      <c r="D42" s="10">
        <v>98.1</v>
      </c>
      <c r="E42" s="10">
        <v>0.11</v>
      </c>
      <c r="F42" s="10">
        <f t="shared" si="3"/>
        <v>98.1</v>
      </c>
      <c r="G42" s="57">
        <f t="shared" si="1"/>
        <v>0.77897574123989233</v>
      </c>
      <c r="H42" s="10">
        <v>76</v>
      </c>
      <c r="I42" s="10" t="s">
        <v>195</v>
      </c>
      <c r="J42" s="10">
        <v>3</v>
      </c>
      <c r="K42" s="11">
        <f>AVERAGE(G32,G34:G46)</f>
        <v>0.77943014142701139</v>
      </c>
      <c r="L42" s="28" t="str">
        <f t="shared" si="2"/>
        <v>p_eff = 98.1 , e0_prom = 0.779</v>
      </c>
      <c r="M42" s="70">
        <v>1.484</v>
      </c>
      <c r="T42" s="37"/>
      <c r="U42" s="37"/>
      <c r="V42" s="4"/>
      <c r="W42" s="4"/>
      <c r="X42" s="37"/>
      <c r="Y42" s="4"/>
    </row>
    <row r="43" spans="2:26" x14ac:dyDescent="0.25">
      <c r="B43" s="27" t="s">
        <v>317</v>
      </c>
      <c r="C43" s="10" t="s">
        <v>111</v>
      </c>
      <c r="D43" s="10">
        <v>98.1</v>
      </c>
      <c r="E43" s="10">
        <v>0.16700000000000001</v>
      </c>
      <c r="F43" s="10">
        <f t="shared" si="3"/>
        <v>98.1</v>
      </c>
      <c r="G43" s="57">
        <f t="shared" si="1"/>
        <v>0.77777777777777768</v>
      </c>
      <c r="H43" s="10">
        <v>1.3</v>
      </c>
      <c r="I43" s="10" t="s">
        <v>195</v>
      </c>
      <c r="J43" s="10">
        <v>3</v>
      </c>
      <c r="K43" s="11">
        <f>AVERAGE(G32,G34:G46)</f>
        <v>0.77943014142701139</v>
      </c>
      <c r="L43" s="28" t="str">
        <f t="shared" si="2"/>
        <v>p_eff = 98.1 , e0_prom = 0.779</v>
      </c>
      <c r="M43" s="70">
        <v>1.4850000000000001</v>
      </c>
      <c r="Q43" s="39"/>
      <c r="R43" s="37"/>
      <c r="S43" s="37"/>
      <c r="T43" s="37"/>
      <c r="U43" s="37"/>
      <c r="V43" s="4"/>
      <c r="W43" s="4"/>
      <c r="X43" s="37"/>
      <c r="Y43" s="4"/>
    </row>
    <row r="44" spans="2:26" x14ac:dyDescent="0.25">
      <c r="B44" s="27" t="s">
        <v>329</v>
      </c>
      <c r="C44" s="10" t="s">
        <v>111</v>
      </c>
      <c r="D44" s="10">
        <v>98.1</v>
      </c>
      <c r="E44" s="10">
        <v>0.17399999999999999</v>
      </c>
      <c r="F44" s="10">
        <f t="shared" si="3"/>
        <v>98.1</v>
      </c>
      <c r="G44" s="57">
        <f t="shared" si="1"/>
        <v>0.77538668459986537</v>
      </c>
      <c r="H44" s="10">
        <v>1.7</v>
      </c>
      <c r="I44" s="10" t="s">
        <v>195</v>
      </c>
      <c r="J44" s="10">
        <v>3</v>
      </c>
      <c r="K44" s="11">
        <f>AVERAGE(G32,G34:G46)</f>
        <v>0.77943014142701139</v>
      </c>
      <c r="L44" s="28" t="str">
        <f t="shared" si="2"/>
        <v>p_eff = 98.1 , e0_prom = 0.779</v>
      </c>
      <c r="M44" s="70">
        <v>1.4870000000000001</v>
      </c>
      <c r="Q44" s="39"/>
      <c r="R44" s="37"/>
      <c r="S44" s="37"/>
      <c r="T44" s="37"/>
      <c r="U44" s="37"/>
      <c r="V44" s="4"/>
      <c r="W44" s="4"/>
      <c r="X44" s="37"/>
      <c r="Y44" s="4"/>
    </row>
    <row r="45" spans="2:26" x14ac:dyDescent="0.25">
      <c r="B45" s="27" t="s">
        <v>326</v>
      </c>
      <c r="C45" s="10" t="s">
        <v>111</v>
      </c>
      <c r="D45" s="10">
        <v>98.1</v>
      </c>
      <c r="E45" s="10">
        <v>0.14799999999999999</v>
      </c>
      <c r="F45" s="10">
        <f t="shared" si="3"/>
        <v>98.1</v>
      </c>
      <c r="G45" s="57">
        <f t="shared" si="1"/>
        <v>0.76470588235294135</v>
      </c>
      <c r="H45" s="10">
        <v>7.8</v>
      </c>
      <c r="I45" s="10" t="s">
        <v>195</v>
      </c>
      <c r="J45" s="10">
        <v>3</v>
      </c>
      <c r="K45" s="11">
        <f>AVERAGE(G32,G34:G46)</f>
        <v>0.77943014142701139</v>
      </c>
      <c r="L45" s="28" t="str">
        <f t="shared" si="2"/>
        <v>p_eff = 98.1 , e0_prom = 0.779</v>
      </c>
      <c r="M45" s="70">
        <v>1.496</v>
      </c>
      <c r="Q45" s="39"/>
      <c r="R45" s="37"/>
      <c r="S45" s="37"/>
      <c r="T45" s="37"/>
      <c r="U45" s="37"/>
      <c r="V45" s="4"/>
      <c r="W45" s="4"/>
      <c r="X45" s="37"/>
      <c r="Y45" s="4"/>
    </row>
    <row r="46" spans="2:26" x14ac:dyDescent="0.25">
      <c r="B46" s="27" t="s">
        <v>328</v>
      </c>
      <c r="C46" s="10" t="s">
        <v>111</v>
      </c>
      <c r="D46" s="10">
        <v>98.1</v>
      </c>
      <c r="E46" s="10">
        <v>0.13</v>
      </c>
      <c r="F46" s="10">
        <f t="shared" si="3"/>
        <v>98.1</v>
      </c>
      <c r="G46" s="57">
        <f t="shared" si="1"/>
        <v>0.76470588235294135</v>
      </c>
      <c r="H46" s="10">
        <v>21</v>
      </c>
      <c r="I46" s="10" t="s">
        <v>195</v>
      </c>
      <c r="J46" s="10">
        <v>3</v>
      </c>
      <c r="K46" s="11">
        <f>AVERAGE(G32,G34:G46)</f>
        <v>0.77943014142701139</v>
      </c>
      <c r="L46" s="28" t="str">
        <f t="shared" si="2"/>
        <v>p_eff = 98.1 , e0_prom = 0.779</v>
      </c>
      <c r="M46" s="70">
        <v>1.496</v>
      </c>
      <c r="Q46" s="39"/>
      <c r="R46" s="37"/>
      <c r="S46" s="37"/>
      <c r="T46" s="37"/>
      <c r="U46" s="37"/>
      <c r="V46" s="4"/>
      <c r="W46" s="4"/>
      <c r="X46" s="37"/>
      <c r="Y46" s="4"/>
    </row>
    <row r="47" spans="2:26" x14ac:dyDescent="0.25">
      <c r="B47" s="27" t="s">
        <v>354</v>
      </c>
      <c r="C47" s="10" t="s">
        <v>111</v>
      </c>
      <c r="D47" s="10">
        <v>98.1</v>
      </c>
      <c r="E47" s="10">
        <v>0.49</v>
      </c>
      <c r="F47" s="10">
        <f t="shared" si="3"/>
        <v>98.1</v>
      </c>
      <c r="G47" s="57">
        <f t="shared" si="1"/>
        <v>0.7043253712072306</v>
      </c>
      <c r="H47" s="10">
        <v>1</v>
      </c>
      <c r="I47" s="10" t="s">
        <v>195</v>
      </c>
      <c r="J47" s="10">
        <v>4</v>
      </c>
      <c r="K47" s="11">
        <f>AVERAGE(G47:G52)</f>
        <v>0.70048632566118485</v>
      </c>
      <c r="L47" s="28" t="str">
        <f t="shared" si="2"/>
        <v>p_eff = 98.1 , e0_prom = 0.7</v>
      </c>
      <c r="M47" s="70">
        <v>1.5489999999999999</v>
      </c>
      <c r="Q47" s="39"/>
      <c r="R47" s="37"/>
      <c r="S47" s="37"/>
      <c r="T47" s="37"/>
      <c r="U47" s="37"/>
      <c r="V47" s="4"/>
      <c r="W47" s="4"/>
      <c r="X47" s="37"/>
      <c r="Y47" s="4"/>
    </row>
    <row r="48" spans="2:26" x14ac:dyDescent="0.25">
      <c r="B48" s="27" t="s">
        <v>337</v>
      </c>
      <c r="C48" s="10" t="s">
        <v>111</v>
      </c>
      <c r="D48" s="10">
        <v>98.1</v>
      </c>
      <c r="E48" s="10">
        <v>0.29799999999999999</v>
      </c>
      <c r="F48" s="10">
        <f t="shared" si="3"/>
        <v>98.1</v>
      </c>
      <c r="G48" s="57">
        <f t="shared" si="1"/>
        <v>0.70212765957446832</v>
      </c>
      <c r="H48" s="10">
        <v>4.5999999999999996</v>
      </c>
      <c r="I48" s="10" t="s">
        <v>195</v>
      </c>
      <c r="J48" s="10">
        <v>4</v>
      </c>
      <c r="K48" s="11">
        <f>AVERAGE(G47:G52)</f>
        <v>0.70048632566118485</v>
      </c>
      <c r="L48" s="28" t="str">
        <f t="shared" si="2"/>
        <v>p_eff = 98.1 , e0_prom = 0.7</v>
      </c>
      <c r="M48" s="70">
        <v>1.5509999999999999</v>
      </c>
      <c r="Q48" s="39"/>
      <c r="R48" s="37"/>
      <c r="S48" s="37"/>
      <c r="T48" s="37"/>
      <c r="U48" s="37"/>
      <c r="V48" s="4"/>
      <c r="W48" s="4"/>
      <c r="X48" s="37"/>
      <c r="Y48" s="4"/>
    </row>
    <row r="49" spans="2:21" x14ac:dyDescent="0.25">
      <c r="B49" s="27" t="s">
        <v>351</v>
      </c>
      <c r="C49" s="10" t="s">
        <v>111</v>
      </c>
      <c r="D49" s="10">
        <v>98.1</v>
      </c>
      <c r="E49" s="10">
        <v>0.17499999999999999</v>
      </c>
      <c r="F49" s="10">
        <f t="shared" si="3"/>
        <v>98.1</v>
      </c>
      <c r="G49" s="57">
        <f t="shared" si="1"/>
        <v>0.69993560849967817</v>
      </c>
      <c r="H49" s="10">
        <v>11</v>
      </c>
      <c r="I49" s="10" t="s">
        <v>195</v>
      </c>
      <c r="J49" s="10">
        <v>4</v>
      </c>
      <c r="K49" s="11">
        <f>AVERAGE(G47:G52)</f>
        <v>0.70048632566118485</v>
      </c>
      <c r="L49" s="28" t="str">
        <f t="shared" si="2"/>
        <v>p_eff = 98.1 , e0_prom = 0.7</v>
      </c>
      <c r="M49" s="70">
        <v>1.5529999999999999</v>
      </c>
      <c r="Q49" s="5"/>
      <c r="R49" s="5"/>
      <c r="T49" s="7"/>
      <c r="U49" s="7"/>
    </row>
    <row r="50" spans="2:21" x14ac:dyDescent="0.25">
      <c r="B50" s="27" t="s">
        <v>352</v>
      </c>
      <c r="C50" s="10" t="s">
        <v>111</v>
      </c>
      <c r="D50" s="10">
        <v>98.1</v>
      </c>
      <c r="E50" s="10">
        <v>0.2</v>
      </c>
      <c r="F50" s="10">
        <f t="shared" si="3"/>
        <v>98.1</v>
      </c>
      <c r="G50" s="57">
        <f t="shared" si="1"/>
        <v>0.69993560849967817</v>
      </c>
      <c r="H50" s="10">
        <v>9.9</v>
      </c>
      <c r="I50" s="10" t="s">
        <v>195</v>
      </c>
      <c r="J50" s="10">
        <v>4</v>
      </c>
      <c r="K50" s="11">
        <f>AVERAGE(G47:G52)</f>
        <v>0.70048632566118485</v>
      </c>
      <c r="L50" s="28" t="str">
        <f t="shared" si="2"/>
        <v>p_eff = 98.1 , e0_prom = 0.7</v>
      </c>
      <c r="M50" s="70">
        <v>1.5529999999999999</v>
      </c>
      <c r="Q50" s="37"/>
      <c r="R50" s="4"/>
      <c r="T50" s="37"/>
      <c r="U50" s="37"/>
    </row>
    <row r="51" spans="2:21" x14ac:dyDescent="0.25">
      <c r="B51" s="27" t="s">
        <v>353</v>
      </c>
      <c r="C51" s="10" t="s">
        <v>111</v>
      </c>
      <c r="D51" s="10">
        <v>98.1</v>
      </c>
      <c r="E51" s="10">
        <v>0.31</v>
      </c>
      <c r="F51" s="10">
        <f t="shared" si="3"/>
        <v>98.1</v>
      </c>
      <c r="G51" s="57">
        <f t="shared" si="1"/>
        <v>0.69993560849967817</v>
      </c>
      <c r="H51" s="10">
        <v>1.7</v>
      </c>
      <c r="I51" s="10" t="s">
        <v>195</v>
      </c>
      <c r="J51" s="10">
        <v>4</v>
      </c>
      <c r="K51" s="11">
        <f>AVERAGE(G47:G52)</f>
        <v>0.70048632566118485</v>
      </c>
      <c r="L51" s="28" t="str">
        <f t="shared" si="2"/>
        <v>p_eff = 98.1 , e0_prom = 0.7</v>
      </c>
      <c r="M51" s="70">
        <v>1.5529999999999999</v>
      </c>
      <c r="Q51" s="37"/>
      <c r="R51" s="4"/>
      <c r="T51" s="37"/>
      <c r="U51" s="37"/>
    </row>
    <row r="52" spans="2:21" x14ac:dyDescent="0.25">
      <c r="B52" s="27" t="s">
        <v>336</v>
      </c>
      <c r="C52" s="10" t="s">
        <v>111</v>
      </c>
      <c r="D52" s="10">
        <v>98.1</v>
      </c>
      <c r="E52" s="10">
        <v>0.214</v>
      </c>
      <c r="F52" s="10">
        <f t="shared" si="3"/>
        <v>98.1</v>
      </c>
      <c r="G52" s="57">
        <f t="shared" si="1"/>
        <v>0.69665809768637543</v>
      </c>
      <c r="H52" s="10">
        <v>16</v>
      </c>
      <c r="I52" s="10" t="s">
        <v>195</v>
      </c>
      <c r="J52" s="10">
        <v>4</v>
      </c>
      <c r="K52" s="11">
        <f>AVERAGE(G47:G52)</f>
        <v>0.70048632566118485</v>
      </c>
      <c r="L52" s="28" t="str">
        <f t="shared" si="2"/>
        <v>p_eff = 98.1 , e0_prom = 0.7</v>
      </c>
      <c r="M52" s="70">
        <v>1.556</v>
      </c>
      <c r="Q52" s="37"/>
      <c r="R52" s="4"/>
      <c r="T52" s="37"/>
      <c r="U52" s="37"/>
    </row>
    <row r="53" spans="2:21" x14ac:dyDescent="0.25">
      <c r="B53" s="27" t="s">
        <v>335</v>
      </c>
      <c r="C53" s="10" t="s">
        <v>111</v>
      </c>
      <c r="D53" s="10">
        <v>98.1</v>
      </c>
      <c r="E53" s="10">
        <v>0.16200000000000001</v>
      </c>
      <c r="F53" s="10">
        <f t="shared" si="3"/>
        <v>98.1</v>
      </c>
      <c r="G53" s="57">
        <f t="shared" si="1"/>
        <v>0.69230769230769229</v>
      </c>
      <c r="H53" s="10">
        <v>38</v>
      </c>
      <c r="I53" s="10" t="s">
        <v>195</v>
      </c>
      <c r="J53" s="10">
        <v>4</v>
      </c>
      <c r="K53" s="11">
        <f>AVERAGE(G47:G52)</f>
        <v>0.70048632566118485</v>
      </c>
      <c r="L53" s="28" t="str">
        <f t="shared" si="2"/>
        <v>p_eff = 98.1 , e0_prom = 0.7</v>
      </c>
      <c r="M53" s="70">
        <v>1.56</v>
      </c>
      <c r="Q53" s="37"/>
      <c r="R53" s="4"/>
      <c r="T53" s="37"/>
      <c r="U53" s="37"/>
    </row>
    <row r="54" spans="2:21" x14ac:dyDescent="0.25">
      <c r="B54" s="27" t="s">
        <v>371</v>
      </c>
      <c r="C54" s="10" t="s">
        <v>111</v>
      </c>
      <c r="D54" s="10">
        <v>98.1</v>
      </c>
      <c r="E54" s="10">
        <v>0.498</v>
      </c>
      <c r="F54" s="10">
        <f t="shared" si="3"/>
        <v>98.1</v>
      </c>
      <c r="G54" s="57">
        <f t="shared" si="1"/>
        <v>0.68797953964194369</v>
      </c>
      <c r="H54" s="10">
        <v>2.2000000000000002</v>
      </c>
      <c r="I54" s="10" t="s">
        <v>195</v>
      </c>
      <c r="J54" s="10">
        <v>5</v>
      </c>
      <c r="K54" s="11">
        <f>AVERAGE(G54:G74)</f>
        <v>0.68413727810364289</v>
      </c>
      <c r="L54" s="28" t="str">
        <f t="shared" si="2"/>
        <v>p_eff = 98.1 , e0_prom = 0.684</v>
      </c>
      <c r="M54" s="70">
        <v>1.5640000000000001</v>
      </c>
      <c r="Q54" s="37"/>
      <c r="R54" s="4"/>
      <c r="T54" s="37"/>
      <c r="U54" s="37"/>
    </row>
    <row r="55" spans="2:21" x14ac:dyDescent="0.25">
      <c r="B55" s="27" t="s">
        <v>334</v>
      </c>
      <c r="C55" s="10" t="s">
        <v>111</v>
      </c>
      <c r="D55" s="10">
        <v>98.1</v>
      </c>
      <c r="E55" s="10">
        <v>0.20699999999999999</v>
      </c>
      <c r="F55" s="10">
        <f t="shared" si="3"/>
        <v>98.1</v>
      </c>
      <c r="G55" s="57">
        <f t="shared" si="1"/>
        <v>0.68690095846645383</v>
      </c>
      <c r="H55" s="10">
        <v>3.6</v>
      </c>
      <c r="I55" s="10" t="s">
        <v>195</v>
      </c>
      <c r="J55" s="10">
        <v>5</v>
      </c>
      <c r="K55" s="11">
        <f>AVERAGE(G54:G74)</f>
        <v>0.68413727810364289</v>
      </c>
      <c r="L55" s="28" t="str">
        <f t="shared" si="2"/>
        <v>p_eff = 98.1 , e0_prom = 0.684</v>
      </c>
      <c r="M55" s="70">
        <v>1.5649999999999999</v>
      </c>
      <c r="Q55" s="37"/>
      <c r="R55" s="4"/>
      <c r="T55" s="37"/>
      <c r="U55" s="37"/>
    </row>
    <row r="56" spans="2:21" x14ac:dyDescent="0.25">
      <c r="B56" s="27" t="s">
        <v>364</v>
      </c>
      <c r="C56" s="10" t="s">
        <v>111</v>
      </c>
      <c r="D56" s="10">
        <v>98.1</v>
      </c>
      <c r="E56" s="10">
        <v>0.29399999999999998</v>
      </c>
      <c r="F56" s="10">
        <f t="shared" si="3"/>
        <v>98.1</v>
      </c>
      <c r="G56" s="57">
        <f t="shared" si="1"/>
        <v>0.68690095846645383</v>
      </c>
      <c r="H56" s="10">
        <v>4.7</v>
      </c>
      <c r="I56" s="10" t="s">
        <v>195</v>
      </c>
      <c r="J56" s="10">
        <v>5</v>
      </c>
      <c r="K56" s="11">
        <f>AVERAGE(G54:G74)</f>
        <v>0.68413727810364289</v>
      </c>
      <c r="L56" s="28" t="str">
        <f t="shared" si="2"/>
        <v>p_eff = 98.1 , e0_prom = 0.684</v>
      </c>
      <c r="M56" s="70">
        <v>1.5649999999999999</v>
      </c>
      <c r="Q56" s="37"/>
      <c r="R56" s="4"/>
      <c r="T56" s="37"/>
      <c r="U56" s="37"/>
    </row>
    <row r="57" spans="2:21" x14ac:dyDescent="0.25">
      <c r="B57" s="27" t="s">
        <v>370</v>
      </c>
      <c r="C57" s="10" t="s">
        <v>111</v>
      </c>
      <c r="D57" s="10">
        <v>98.1</v>
      </c>
      <c r="E57" s="10">
        <v>0.30199999999999999</v>
      </c>
      <c r="F57" s="10">
        <f t="shared" si="3"/>
        <v>98.1</v>
      </c>
      <c r="G57" s="57">
        <f t="shared" si="1"/>
        <v>0.68690095846645383</v>
      </c>
      <c r="H57" s="10">
        <v>3.3</v>
      </c>
      <c r="I57" s="10" t="s">
        <v>195</v>
      </c>
      <c r="J57" s="10">
        <v>5</v>
      </c>
      <c r="K57" s="11">
        <f>AVERAGE(G54:G74)</f>
        <v>0.68413727810364289</v>
      </c>
      <c r="L57" s="28" t="str">
        <f t="shared" si="2"/>
        <v>p_eff = 98.1 , e0_prom = 0.684</v>
      </c>
      <c r="M57" s="70">
        <v>1.5649999999999999</v>
      </c>
      <c r="Q57" s="37"/>
      <c r="R57" s="4"/>
      <c r="T57" s="37"/>
      <c r="U57" s="37"/>
    </row>
    <row r="58" spans="2:21" x14ac:dyDescent="0.25">
      <c r="B58" s="27" t="s">
        <v>355</v>
      </c>
      <c r="C58" s="10" t="s">
        <v>111</v>
      </c>
      <c r="D58" s="10">
        <v>98.1</v>
      </c>
      <c r="E58" s="10">
        <v>0.30099999999999999</v>
      </c>
      <c r="F58" s="10">
        <f t="shared" si="3"/>
        <v>98.1</v>
      </c>
      <c r="G58" s="57">
        <f t="shared" si="1"/>
        <v>0.68582375478927204</v>
      </c>
      <c r="H58" s="10">
        <v>2.6</v>
      </c>
      <c r="I58" s="10" t="s">
        <v>195</v>
      </c>
      <c r="J58" s="10">
        <v>5</v>
      </c>
      <c r="K58" s="11">
        <f>AVERAGE(G54:G74)</f>
        <v>0.68413727810364289</v>
      </c>
      <c r="L58" s="28" t="str">
        <f t="shared" si="2"/>
        <v>p_eff = 98.1 , e0_prom = 0.684</v>
      </c>
      <c r="M58" s="70">
        <v>1.5660000000000001</v>
      </c>
      <c r="Q58" s="37"/>
      <c r="R58" s="4"/>
      <c r="T58" s="37"/>
      <c r="U58" s="37"/>
    </row>
    <row r="59" spans="2:21" x14ac:dyDescent="0.25">
      <c r="B59" s="27" t="s">
        <v>361</v>
      </c>
      <c r="C59" s="10" t="s">
        <v>111</v>
      </c>
      <c r="D59" s="10">
        <v>98.1</v>
      </c>
      <c r="E59" s="10">
        <v>0.29499999999999998</v>
      </c>
      <c r="F59" s="10">
        <f t="shared" si="3"/>
        <v>98.1</v>
      </c>
      <c r="G59" s="57">
        <f t="shared" si="1"/>
        <v>0.68582375478927204</v>
      </c>
      <c r="H59" s="10">
        <v>6.2</v>
      </c>
      <c r="I59" s="10" t="s">
        <v>195</v>
      </c>
      <c r="J59" s="10">
        <v>5</v>
      </c>
      <c r="K59" s="11">
        <f>AVERAGE(G54:G74)</f>
        <v>0.68413727810364289</v>
      </c>
      <c r="L59" s="28" t="str">
        <f t="shared" si="2"/>
        <v>p_eff = 98.1 , e0_prom = 0.684</v>
      </c>
      <c r="M59" s="70">
        <v>1.5660000000000001</v>
      </c>
      <c r="Q59" s="37"/>
      <c r="R59" s="4"/>
      <c r="T59" s="37"/>
      <c r="U59" s="37"/>
    </row>
    <row r="60" spans="2:21" x14ac:dyDescent="0.25">
      <c r="B60" s="27" t="s">
        <v>363</v>
      </c>
      <c r="C60" s="10" t="s">
        <v>111</v>
      </c>
      <c r="D60" s="10">
        <v>98.1</v>
      </c>
      <c r="E60" s="10">
        <v>0.502</v>
      </c>
      <c r="F60" s="10">
        <f t="shared" si="3"/>
        <v>98.1</v>
      </c>
      <c r="G60" s="57">
        <f t="shared" si="1"/>
        <v>0.68582375478927204</v>
      </c>
      <c r="H60" s="10">
        <v>3</v>
      </c>
      <c r="I60" s="10" t="s">
        <v>195</v>
      </c>
      <c r="J60" s="10">
        <v>5</v>
      </c>
      <c r="K60" s="11">
        <f>AVERAGE(G54:G74)</f>
        <v>0.68413727810364289</v>
      </c>
      <c r="L60" s="28" t="str">
        <f t="shared" si="2"/>
        <v>p_eff = 98.1 , e0_prom = 0.684</v>
      </c>
      <c r="M60" s="70">
        <v>1.5660000000000001</v>
      </c>
      <c r="P60" s="4"/>
      <c r="Q60" s="37"/>
      <c r="R60" s="4"/>
      <c r="T60" s="37"/>
      <c r="U60" s="37"/>
    </row>
    <row r="61" spans="2:21" x14ac:dyDescent="0.25">
      <c r="B61" s="27" t="s">
        <v>372</v>
      </c>
      <c r="C61" s="10" t="s">
        <v>111</v>
      </c>
      <c r="D61" s="10">
        <v>98.1</v>
      </c>
      <c r="E61" s="10">
        <v>0.19600000000000001</v>
      </c>
      <c r="F61" s="10">
        <f t="shared" si="3"/>
        <v>98.1</v>
      </c>
      <c r="G61" s="57">
        <f t="shared" si="1"/>
        <v>0.68582375478927204</v>
      </c>
      <c r="H61" s="10">
        <v>11</v>
      </c>
      <c r="I61" s="10" t="s">
        <v>195</v>
      </c>
      <c r="J61" s="10">
        <v>5</v>
      </c>
      <c r="K61" s="11">
        <f>AVERAGE(G54:G74)</f>
        <v>0.68413727810364289</v>
      </c>
      <c r="L61" s="28" t="str">
        <f t="shared" si="2"/>
        <v>p_eff = 98.1 , e0_prom = 0.684</v>
      </c>
      <c r="M61" s="70">
        <v>1.5660000000000001</v>
      </c>
      <c r="P61" s="4"/>
      <c r="Q61" s="37"/>
      <c r="R61" s="4"/>
      <c r="T61" s="37"/>
      <c r="U61" s="37"/>
    </row>
    <row r="62" spans="2:21" x14ac:dyDescent="0.25">
      <c r="B62" s="27" t="s">
        <v>374</v>
      </c>
      <c r="C62" s="10" t="s">
        <v>111</v>
      </c>
      <c r="D62" s="10">
        <v>98.1</v>
      </c>
      <c r="E62" s="10">
        <v>0.14699999999999999</v>
      </c>
      <c r="F62" s="10">
        <f t="shared" si="3"/>
        <v>98.1</v>
      </c>
      <c r="G62" s="57">
        <f t="shared" si="1"/>
        <v>0.68582375478927204</v>
      </c>
      <c r="H62" s="10">
        <v>130</v>
      </c>
      <c r="I62" s="10" t="s">
        <v>195</v>
      </c>
      <c r="J62" s="10">
        <v>5</v>
      </c>
      <c r="K62" s="11">
        <f>AVERAGE(G54:G74)</f>
        <v>0.68413727810364289</v>
      </c>
      <c r="L62" s="28" t="str">
        <f t="shared" si="2"/>
        <v>p_eff = 98.1 , e0_prom = 0.684</v>
      </c>
      <c r="M62" s="70">
        <v>1.5660000000000001</v>
      </c>
      <c r="P62" s="4"/>
      <c r="Q62" s="37"/>
      <c r="R62" s="4"/>
      <c r="T62" s="37"/>
      <c r="U62" s="37"/>
    </row>
    <row r="63" spans="2:21" x14ac:dyDescent="0.25">
      <c r="B63" s="27" t="s">
        <v>338</v>
      </c>
      <c r="C63" s="10" t="s">
        <v>111</v>
      </c>
      <c r="D63" s="10">
        <v>98.1</v>
      </c>
      <c r="E63" s="10">
        <v>0.26700000000000002</v>
      </c>
      <c r="F63" s="10">
        <f t="shared" si="3"/>
        <v>98.1</v>
      </c>
      <c r="G63" s="57">
        <f t="shared" si="1"/>
        <v>0.68474792597319722</v>
      </c>
      <c r="H63" s="10">
        <v>6.9</v>
      </c>
      <c r="I63" s="10" t="s">
        <v>195</v>
      </c>
      <c r="J63" s="10">
        <v>5</v>
      </c>
      <c r="K63" s="11">
        <f>AVERAGE(G54:G74)</f>
        <v>0.68413727810364289</v>
      </c>
      <c r="L63" s="28" t="str">
        <f t="shared" si="2"/>
        <v>p_eff = 98.1 , e0_prom = 0.684</v>
      </c>
      <c r="M63" s="70">
        <v>1.5669999999999999</v>
      </c>
      <c r="P63" s="4"/>
      <c r="Q63" s="37"/>
      <c r="R63" s="4"/>
      <c r="T63" s="37"/>
      <c r="U63" s="37"/>
    </row>
    <row r="64" spans="2:21" x14ac:dyDescent="0.25">
      <c r="B64" s="27" t="s">
        <v>362</v>
      </c>
      <c r="C64" s="10" t="s">
        <v>111</v>
      </c>
      <c r="D64" s="10">
        <v>98.1</v>
      </c>
      <c r="E64" s="10">
        <v>0.192</v>
      </c>
      <c r="F64" s="10">
        <f t="shared" si="3"/>
        <v>98.1</v>
      </c>
      <c r="G64" s="57">
        <f t="shared" si="1"/>
        <v>0.68474792597319722</v>
      </c>
      <c r="H64" s="10">
        <v>30</v>
      </c>
      <c r="I64" s="10" t="s">
        <v>195</v>
      </c>
      <c r="J64" s="10">
        <v>5</v>
      </c>
      <c r="K64" s="11">
        <f>AVERAGE(G54:G74)</f>
        <v>0.68413727810364289</v>
      </c>
      <c r="L64" s="28" t="str">
        <f t="shared" si="2"/>
        <v>p_eff = 98.1 , e0_prom = 0.684</v>
      </c>
      <c r="M64" s="70">
        <v>1.5669999999999999</v>
      </c>
      <c r="P64" s="4"/>
      <c r="Q64" s="37"/>
      <c r="R64" s="4"/>
      <c r="T64" s="37"/>
      <c r="U64" s="37"/>
    </row>
    <row r="65" spans="2:21" x14ac:dyDescent="0.25">
      <c r="B65" s="27" t="s">
        <v>367</v>
      </c>
      <c r="C65" s="10" t="s">
        <v>111</v>
      </c>
      <c r="D65" s="10">
        <v>98.1</v>
      </c>
      <c r="E65" s="10">
        <v>0.17</v>
      </c>
      <c r="F65" s="10">
        <f t="shared" si="3"/>
        <v>98.1</v>
      </c>
      <c r="G65" s="57">
        <f t="shared" si="1"/>
        <v>0.68474792597319722</v>
      </c>
      <c r="H65" s="10">
        <v>58</v>
      </c>
      <c r="I65" s="10" t="s">
        <v>195</v>
      </c>
      <c r="J65" s="10">
        <v>5</v>
      </c>
      <c r="K65" s="11">
        <f>AVERAGE(G54:G74)</f>
        <v>0.68413727810364289</v>
      </c>
      <c r="L65" s="28" t="str">
        <f t="shared" si="2"/>
        <v>p_eff = 98.1 , e0_prom = 0.684</v>
      </c>
      <c r="M65" s="70">
        <v>1.5669999999999999</v>
      </c>
      <c r="P65" s="4"/>
      <c r="Q65" s="37"/>
      <c r="R65" s="4"/>
      <c r="T65" s="37"/>
      <c r="U65" s="37"/>
    </row>
    <row r="66" spans="2:21" x14ac:dyDescent="0.25">
      <c r="B66" s="27" t="s">
        <v>345</v>
      </c>
      <c r="C66" s="10" t="s">
        <v>111</v>
      </c>
      <c r="D66" s="10">
        <v>98.1</v>
      </c>
      <c r="E66" s="10">
        <v>0.40500000000000003</v>
      </c>
      <c r="F66" s="10">
        <f t="shared" si="3"/>
        <v>98.1</v>
      </c>
      <c r="G66" s="57">
        <f t="shared" si="1"/>
        <v>0.68367346938775508</v>
      </c>
      <c r="H66" s="10">
        <v>7.2</v>
      </c>
      <c r="I66" s="10" t="s">
        <v>195</v>
      </c>
      <c r="J66" s="10">
        <v>5</v>
      </c>
      <c r="K66" s="11">
        <f>AVERAGE(G54:G74)</f>
        <v>0.68413727810364289</v>
      </c>
      <c r="L66" s="28" t="str">
        <f t="shared" si="2"/>
        <v>p_eff = 98.1 , e0_prom = 0.684</v>
      </c>
      <c r="M66" s="70">
        <v>1.5680000000000001</v>
      </c>
      <c r="O66" s="4"/>
      <c r="P66" s="4"/>
      <c r="Q66" s="37"/>
      <c r="R66" s="4"/>
      <c r="T66" s="37"/>
      <c r="U66" s="37"/>
    </row>
    <row r="67" spans="2:21" x14ac:dyDescent="0.25">
      <c r="B67" s="27" t="s">
        <v>368</v>
      </c>
      <c r="C67" s="10" t="s">
        <v>111</v>
      </c>
      <c r="D67" s="10">
        <v>98.1</v>
      </c>
      <c r="E67" s="10">
        <v>0.29499999999999998</v>
      </c>
      <c r="F67" s="10">
        <f t="shared" si="3"/>
        <v>98.1</v>
      </c>
      <c r="G67" s="57">
        <f t="shared" si="1"/>
        <v>0.68367346938775508</v>
      </c>
      <c r="H67" s="10">
        <v>4.3</v>
      </c>
      <c r="I67" s="10" t="s">
        <v>195</v>
      </c>
      <c r="J67" s="10">
        <v>5</v>
      </c>
      <c r="K67" s="11">
        <f>AVERAGE(G54:G74)</f>
        <v>0.68413727810364289</v>
      </c>
      <c r="L67" s="28" t="str">
        <f t="shared" si="2"/>
        <v>p_eff = 98.1 , e0_prom = 0.684</v>
      </c>
      <c r="M67" s="70">
        <v>1.5680000000000001</v>
      </c>
      <c r="O67" s="4"/>
      <c r="P67" s="4"/>
      <c r="Q67" s="37"/>
      <c r="R67" s="4"/>
      <c r="T67" s="37"/>
      <c r="U67" s="37"/>
    </row>
    <row r="68" spans="2:21" x14ac:dyDescent="0.25">
      <c r="B68" s="27" t="s">
        <v>346</v>
      </c>
      <c r="C68" s="10" t="s">
        <v>111</v>
      </c>
      <c r="D68" s="10">
        <v>98.1</v>
      </c>
      <c r="E68" s="10">
        <v>0.52700000000000002</v>
      </c>
      <c r="F68" s="10">
        <f t="shared" si="3"/>
        <v>98.1</v>
      </c>
      <c r="G68" s="57">
        <f t="shared" si="1"/>
        <v>0.68260038240917797</v>
      </c>
      <c r="H68" s="10">
        <v>4.5999999999999996</v>
      </c>
      <c r="I68" s="10" t="s">
        <v>195</v>
      </c>
      <c r="J68" s="10">
        <v>5</v>
      </c>
      <c r="K68" s="11">
        <f>AVERAGE(G54:G74)</f>
        <v>0.68413727810364289</v>
      </c>
      <c r="L68" s="28" t="str">
        <f t="shared" si="2"/>
        <v>p_eff = 98.1 , e0_prom = 0.684</v>
      </c>
      <c r="M68" s="70">
        <v>1.569</v>
      </c>
      <c r="O68" s="4"/>
      <c r="P68" s="4"/>
      <c r="Q68" s="37"/>
      <c r="R68" s="4"/>
      <c r="T68" s="37"/>
      <c r="U68" s="37"/>
    </row>
    <row r="69" spans="2:21" x14ac:dyDescent="0.25">
      <c r="B69" s="27" t="s">
        <v>350</v>
      </c>
      <c r="C69" s="10" t="s">
        <v>111</v>
      </c>
      <c r="D69" s="10">
        <v>98.1</v>
      </c>
      <c r="E69" s="10">
        <v>0.58799999999999997</v>
      </c>
      <c r="F69" s="10">
        <f t="shared" si="3"/>
        <v>98.1</v>
      </c>
      <c r="G69" s="57">
        <f t="shared" si="1"/>
        <v>0.68152866242038224</v>
      </c>
      <c r="H69" s="10">
        <v>1.3</v>
      </c>
      <c r="I69" s="10" t="s">
        <v>195</v>
      </c>
      <c r="J69" s="10">
        <v>5</v>
      </c>
      <c r="K69" s="11">
        <f>AVERAGE(G54:G74)</f>
        <v>0.68413727810364289</v>
      </c>
      <c r="L69" s="28" t="str">
        <f t="shared" si="2"/>
        <v>p_eff = 98.1 , e0_prom = 0.684</v>
      </c>
      <c r="M69" s="70">
        <v>1.57</v>
      </c>
      <c r="O69" s="4"/>
      <c r="P69" s="4"/>
      <c r="Q69" s="37"/>
      <c r="R69" s="4"/>
      <c r="T69" s="37"/>
      <c r="U69" s="37"/>
    </row>
    <row r="70" spans="2:21" x14ac:dyDescent="0.25">
      <c r="B70" s="27" t="s">
        <v>369</v>
      </c>
      <c r="C70" s="10" t="s">
        <v>111</v>
      </c>
      <c r="D70" s="10">
        <v>98.1</v>
      </c>
      <c r="E70" s="10">
        <v>0.49199999999999999</v>
      </c>
      <c r="F70" s="10">
        <f t="shared" si="3"/>
        <v>98.1</v>
      </c>
      <c r="G70" s="57">
        <f t="shared" si="1"/>
        <v>0.68152866242038224</v>
      </c>
      <c r="H70" s="10">
        <v>2.5</v>
      </c>
      <c r="I70" s="10" t="s">
        <v>195</v>
      </c>
      <c r="J70" s="10">
        <v>5</v>
      </c>
      <c r="K70" s="11">
        <f>AVERAGE(G54:G74)</f>
        <v>0.68413727810364289</v>
      </c>
      <c r="L70" s="28" t="str">
        <f t="shared" si="2"/>
        <v>p_eff = 98.1 , e0_prom = 0.684</v>
      </c>
      <c r="M70" s="70">
        <v>1.57</v>
      </c>
      <c r="O70" s="4"/>
      <c r="P70" s="4"/>
      <c r="Q70" s="37"/>
      <c r="R70" s="4"/>
      <c r="T70" s="37"/>
      <c r="U70" s="37"/>
    </row>
    <row r="71" spans="2:21" x14ac:dyDescent="0.25">
      <c r="B71" s="27" t="s">
        <v>347</v>
      </c>
      <c r="C71" s="10" t="s">
        <v>111</v>
      </c>
      <c r="D71" s="10">
        <v>98.1</v>
      </c>
      <c r="E71" s="10">
        <v>0.61799999999999999</v>
      </c>
      <c r="F71" s="10">
        <f t="shared" ref="F71:F87" si="4">D71</f>
        <v>98.1</v>
      </c>
      <c r="G71" s="57">
        <f t="shared" si="1"/>
        <v>0.68045830681094865</v>
      </c>
      <c r="H71" s="10">
        <v>4.5</v>
      </c>
      <c r="I71" s="10" t="s">
        <v>195</v>
      </c>
      <c r="J71" s="10">
        <v>5</v>
      </c>
      <c r="K71" s="11">
        <f>AVERAGE(G54:G74)</f>
        <v>0.68413727810364289</v>
      </c>
      <c r="L71" s="28" t="str">
        <f t="shared" si="2"/>
        <v>p_eff = 98.1 , e0_prom = 0.684</v>
      </c>
      <c r="M71" s="70">
        <v>1.571</v>
      </c>
      <c r="O71" s="4"/>
      <c r="P71" s="4"/>
      <c r="Q71" s="37"/>
      <c r="R71" s="4"/>
      <c r="T71" s="37"/>
      <c r="U71" s="37"/>
    </row>
    <row r="72" spans="2:21" x14ac:dyDescent="0.25">
      <c r="B72" s="27" t="s">
        <v>348</v>
      </c>
      <c r="C72" s="10" t="s">
        <v>111</v>
      </c>
      <c r="D72" s="10">
        <v>98.1</v>
      </c>
      <c r="E72" s="10">
        <v>0.59</v>
      </c>
      <c r="F72" s="10">
        <f t="shared" si="4"/>
        <v>98.1</v>
      </c>
      <c r="G72" s="57">
        <f t="shared" ref="G72:G87" si="5">$G$2/M72 - 1</f>
        <v>0.68045830681094865</v>
      </c>
      <c r="H72" s="10">
        <v>0.5</v>
      </c>
      <c r="I72" s="10" t="s">
        <v>195</v>
      </c>
      <c r="J72" s="10">
        <v>5</v>
      </c>
      <c r="K72" s="11">
        <f>AVERAGE(G54:G74)</f>
        <v>0.68413727810364289</v>
      </c>
      <c r="L72" s="28" t="str">
        <f t="shared" ref="L72:L87" si="6">_xlfn.CONCAT("p_eff = ",F72," , e0_prom = ",ROUND(K72,3))</f>
        <v>p_eff = 98.1 , e0_prom = 0.684</v>
      </c>
      <c r="M72" s="70">
        <v>1.571</v>
      </c>
      <c r="O72" s="4"/>
      <c r="P72" s="4"/>
      <c r="Q72" s="37"/>
      <c r="R72" s="4"/>
      <c r="T72" s="37"/>
      <c r="U72" s="37"/>
    </row>
    <row r="73" spans="2:21" x14ac:dyDescent="0.25">
      <c r="B73" s="27" t="s">
        <v>357</v>
      </c>
      <c r="C73" s="10" t="s">
        <v>111</v>
      </c>
      <c r="D73" s="10">
        <v>98.1</v>
      </c>
      <c r="E73" s="10">
        <v>0.40500000000000003</v>
      </c>
      <c r="F73" s="10">
        <f t="shared" si="4"/>
        <v>98.1</v>
      </c>
      <c r="G73" s="57">
        <f t="shared" si="5"/>
        <v>0.68045830681094865</v>
      </c>
      <c r="H73" s="10">
        <v>2.4</v>
      </c>
      <c r="I73" s="10" t="s">
        <v>195</v>
      </c>
      <c r="J73" s="10">
        <v>5</v>
      </c>
      <c r="K73" s="11">
        <f>AVERAGE(G54:G74)</f>
        <v>0.68413727810364289</v>
      </c>
      <c r="L73" s="28" t="str">
        <f t="shared" si="6"/>
        <v>p_eff = 98.1 , e0_prom = 0.684</v>
      </c>
      <c r="M73" s="70">
        <v>1.571</v>
      </c>
      <c r="O73" s="4"/>
      <c r="P73" s="4"/>
      <c r="Q73" s="37"/>
      <c r="R73" s="4"/>
      <c r="T73" s="37"/>
      <c r="U73" s="37"/>
    </row>
    <row r="74" spans="2:21" x14ac:dyDescent="0.25">
      <c r="B74" s="27" t="s">
        <v>359</v>
      </c>
      <c r="C74" s="10" t="s">
        <v>111</v>
      </c>
      <c r="D74" s="10">
        <v>98.1</v>
      </c>
      <c r="E74" s="10">
        <v>0.16</v>
      </c>
      <c r="F74" s="10">
        <f t="shared" si="4"/>
        <v>98.1</v>
      </c>
      <c r="G74" s="57">
        <f t="shared" si="5"/>
        <v>0.68045830681094865</v>
      </c>
      <c r="H74" s="10">
        <v>25</v>
      </c>
      <c r="I74" s="10" t="s">
        <v>195</v>
      </c>
      <c r="J74" s="10">
        <v>5</v>
      </c>
      <c r="K74" s="11">
        <f>AVERAGE(G54:G74)</f>
        <v>0.68413727810364289</v>
      </c>
      <c r="L74" s="28" t="str">
        <f t="shared" si="6"/>
        <v>p_eff = 98.1 , e0_prom = 0.684</v>
      </c>
      <c r="M74" s="70">
        <v>1.571</v>
      </c>
      <c r="O74" s="4"/>
      <c r="P74" s="4"/>
      <c r="Q74" s="37"/>
      <c r="R74" s="4"/>
      <c r="T74" s="37"/>
      <c r="U74" s="37"/>
    </row>
    <row r="75" spans="2:21" x14ac:dyDescent="0.25">
      <c r="B75" s="27" t="s">
        <v>339</v>
      </c>
      <c r="C75" s="10" t="s">
        <v>111</v>
      </c>
      <c r="D75" s="10">
        <v>98.1</v>
      </c>
      <c r="E75" s="10">
        <v>0.19600000000000001</v>
      </c>
      <c r="F75" s="10">
        <f t="shared" si="4"/>
        <v>98.1</v>
      </c>
      <c r="G75" s="57">
        <f t="shared" si="5"/>
        <v>0.67938931297709915</v>
      </c>
      <c r="H75" s="10">
        <v>11</v>
      </c>
      <c r="I75" s="10" t="s">
        <v>195</v>
      </c>
      <c r="J75" s="10">
        <v>6</v>
      </c>
      <c r="K75" s="11">
        <f>AVERAGE(G75:G87)</f>
        <v>0.67693292223259316</v>
      </c>
      <c r="L75" s="28" t="str">
        <f t="shared" si="6"/>
        <v>p_eff = 98.1 , e0_prom = 0.677</v>
      </c>
      <c r="M75" s="70">
        <v>1.5720000000000001</v>
      </c>
      <c r="O75" s="4"/>
      <c r="P75" s="4"/>
      <c r="Q75" s="37"/>
      <c r="R75" s="4"/>
      <c r="T75" s="37"/>
      <c r="U75" s="37"/>
    </row>
    <row r="76" spans="2:21" x14ac:dyDescent="0.25">
      <c r="B76" s="27" t="s">
        <v>341</v>
      </c>
      <c r="C76" s="10" t="s">
        <v>111</v>
      </c>
      <c r="D76" s="10">
        <v>98.1</v>
      </c>
      <c r="E76" s="10">
        <v>0.17499999999999999</v>
      </c>
      <c r="F76" s="10">
        <f t="shared" si="4"/>
        <v>98.1</v>
      </c>
      <c r="G76" s="57">
        <f t="shared" si="5"/>
        <v>0.67938931297709915</v>
      </c>
      <c r="H76" s="10">
        <v>38</v>
      </c>
      <c r="I76" s="10" t="s">
        <v>195</v>
      </c>
      <c r="J76" s="10">
        <v>6</v>
      </c>
      <c r="K76" s="11">
        <f>AVERAGE(G75:G87)</f>
        <v>0.67693292223259316</v>
      </c>
      <c r="L76" s="28" t="str">
        <f t="shared" si="6"/>
        <v>p_eff = 98.1 , e0_prom = 0.677</v>
      </c>
      <c r="M76" s="70">
        <v>1.5720000000000001</v>
      </c>
    </row>
    <row r="77" spans="2:21" x14ac:dyDescent="0.25">
      <c r="B77" s="27" t="s">
        <v>342</v>
      </c>
      <c r="C77" s="10" t="s">
        <v>111</v>
      </c>
      <c r="D77" s="10">
        <v>98.1</v>
      </c>
      <c r="E77" s="10">
        <v>0.19500000000000001</v>
      </c>
      <c r="F77" s="10">
        <f t="shared" si="4"/>
        <v>98.1</v>
      </c>
      <c r="G77" s="57">
        <f t="shared" si="5"/>
        <v>0.67938931297709915</v>
      </c>
      <c r="H77" s="10">
        <v>45</v>
      </c>
      <c r="I77" s="10" t="s">
        <v>195</v>
      </c>
      <c r="J77" s="10">
        <v>6</v>
      </c>
      <c r="K77" s="11">
        <f>AVERAGE(G75:G87)</f>
        <v>0.67693292223259316</v>
      </c>
      <c r="L77" s="28" t="str">
        <f t="shared" si="6"/>
        <v>p_eff = 98.1 , e0_prom = 0.677</v>
      </c>
      <c r="M77" s="70">
        <v>1.5720000000000001</v>
      </c>
    </row>
    <row r="78" spans="2:21" x14ac:dyDescent="0.25">
      <c r="B78" s="27" t="s">
        <v>344</v>
      </c>
      <c r="C78" s="10" t="s">
        <v>111</v>
      </c>
      <c r="D78" s="10">
        <v>98.1</v>
      </c>
      <c r="E78" s="10">
        <v>0.23499999999999999</v>
      </c>
      <c r="F78" s="10">
        <f t="shared" si="4"/>
        <v>98.1</v>
      </c>
      <c r="G78" s="57">
        <f t="shared" si="5"/>
        <v>0.67938931297709915</v>
      </c>
      <c r="H78" s="10">
        <v>3.3</v>
      </c>
      <c r="I78" s="10" t="s">
        <v>195</v>
      </c>
      <c r="J78" s="10">
        <v>6</v>
      </c>
      <c r="K78" s="11">
        <f>AVERAGE(G75:G87)</f>
        <v>0.67693292223259316</v>
      </c>
      <c r="L78" s="28" t="str">
        <f t="shared" si="6"/>
        <v>p_eff = 98.1 , e0_prom = 0.677</v>
      </c>
      <c r="M78" s="70">
        <v>1.5720000000000001</v>
      </c>
    </row>
    <row r="79" spans="2:21" x14ac:dyDescent="0.25">
      <c r="B79" s="27" t="s">
        <v>373</v>
      </c>
      <c r="C79" s="10" t="s">
        <v>111</v>
      </c>
      <c r="D79" s="10">
        <v>98.1</v>
      </c>
      <c r="E79" s="10">
        <v>0.498</v>
      </c>
      <c r="F79" s="10">
        <f t="shared" si="4"/>
        <v>98.1</v>
      </c>
      <c r="G79" s="57">
        <f t="shared" si="5"/>
        <v>0.67938931297709915</v>
      </c>
      <c r="H79" s="10">
        <v>2.2000000000000002</v>
      </c>
      <c r="I79" s="10" t="s">
        <v>195</v>
      </c>
      <c r="J79" s="10">
        <v>6</v>
      </c>
      <c r="K79" s="11">
        <f>AVERAGE(G75:G87)</f>
        <v>0.67693292223259316</v>
      </c>
      <c r="L79" s="28" t="str">
        <f t="shared" si="6"/>
        <v>p_eff = 98.1 , e0_prom = 0.677</v>
      </c>
      <c r="M79" s="70">
        <v>1.5720000000000001</v>
      </c>
    </row>
    <row r="80" spans="2:21" x14ac:dyDescent="0.25">
      <c r="B80" s="27" t="s">
        <v>349</v>
      </c>
      <c r="C80" s="10" t="s">
        <v>111</v>
      </c>
      <c r="D80" s="10">
        <v>98.1</v>
      </c>
      <c r="E80" s="10">
        <v>0.51900000000000002</v>
      </c>
      <c r="F80" s="10">
        <f t="shared" si="4"/>
        <v>98.1</v>
      </c>
      <c r="G80" s="57">
        <f t="shared" si="5"/>
        <v>0.67832167832167856</v>
      </c>
      <c r="H80" s="10">
        <v>1.6</v>
      </c>
      <c r="I80" s="10" t="s">
        <v>195</v>
      </c>
      <c r="J80" s="10">
        <v>6</v>
      </c>
      <c r="K80" s="11">
        <f>AVERAGE(G75:G87)</f>
        <v>0.67693292223259316</v>
      </c>
      <c r="L80" s="28" t="str">
        <f t="shared" si="6"/>
        <v>p_eff = 98.1 , e0_prom = 0.677</v>
      </c>
      <c r="M80" s="70">
        <v>1.573</v>
      </c>
    </row>
    <row r="81" spans="1:13" x14ac:dyDescent="0.25">
      <c r="B81" s="27" t="s">
        <v>358</v>
      </c>
      <c r="C81" s="10" t="s">
        <v>111</v>
      </c>
      <c r="D81" s="10">
        <v>98.1</v>
      </c>
      <c r="E81" s="10">
        <v>0.17100000000000001</v>
      </c>
      <c r="F81" s="10">
        <f t="shared" si="4"/>
        <v>98.1</v>
      </c>
      <c r="G81" s="57">
        <f t="shared" si="5"/>
        <v>0.67832167832167856</v>
      </c>
      <c r="H81" s="10">
        <v>19</v>
      </c>
      <c r="I81" s="10" t="s">
        <v>195</v>
      </c>
      <c r="J81" s="10">
        <v>6</v>
      </c>
      <c r="K81" s="11">
        <f>AVERAGE(G75:G87)</f>
        <v>0.67693292223259316</v>
      </c>
      <c r="L81" s="28" t="str">
        <f t="shared" si="6"/>
        <v>p_eff = 98.1 , e0_prom = 0.677</v>
      </c>
      <c r="M81" s="70">
        <v>1.573</v>
      </c>
    </row>
    <row r="82" spans="1:13" x14ac:dyDescent="0.25">
      <c r="B82" s="27" t="s">
        <v>360</v>
      </c>
      <c r="C82" s="10" t="s">
        <v>111</v>
      </c>
      <c r="D82" s="10">
        <v>98.1</v>
      </c>
      <c r="E82" s="10">
        <v>0.5</v>
      </c>
      <c r="F82" s="10">
        <f t="shared" si="4"/>
        <v>98.1</v>
      </c>
      <c r="G82" s="57">
        <f t="shared" si="5"/>
        <v>0.67725540025412956</v>
      </c>
      <c r="H82" s="10">
        <v>3.2</v>
      </c>
      <c r="I82" s="10" t="s">
        <v>195</v>
      </c>
      <c r="J82" s="10">
        <v>6</v>
      </c>
      <c r="K82" s="11">
        <f>AVERAGE(G75:G87)</f>
        <v>0.67693292223259316</v>
      </c>
      <c r="L82" s="28" t="str">
        <f t="shared" si="6"/>
        <v>p_eff = 98.1 , e0_prom = 0.677</v>
      </c>
      <c r="M82" s="70">
        <v>1.5740000000000001</v>
      </c>
    </row>
    <row r="83" spans="1:13" x14ac:dyDescent="0.25">
      <c r="B83" s="27" t="s">
        <v>343</v>
      </c>
      <c r="C83" s="10" t="s">
        <v>111</v>
      </c>
      <c r="D83" s="10">
        <v>98.1</v>
      </c>
      <c r="E83" s="10">
        <v>0.29599999999999999</v>
      </c>
      <c r="F83" s="10">
        <f t="shared" si="4"/>
        <v>98.1</v>
      </c>
      <c r="G83" s="57">
        <f t="shared" si="5"/>
        <v>0.67619047619047623</v>
      </c>
      <c r="H83" s="10">
        <v>7.7</v>
      </c>
      <c r="I83" s="10" t="s">
        <v>195</v>
      </c>
      <c r="J83" s="10">
        <v>6</v>
      </c>
      <c r="K83" s="11">
        <f>AVERAGE(G75:G87)</f>
        <v>0.67693292223259316</v>
      </c>
      <c r="L83" s="28" t="str">
        <f t="shared" si="6"/>
        <v>p_eff = 98.1 , e0_prom = 0.677</v>
      </c>
      <c r="M83" s="70">
        <v>1.575</v>
      </c>
    </row>
    <row r="84" spans="1:13" x14ac:dyDescent="0.25">
      <c r="B84" s="27" t="s">
        <v>340</v>
      </c>
      <c r="C84" s="10" t="s">
        <v>111</v>
      </c>
      <c r="D84" s="10">
        <v>98.1</v>
      </c>
      <c r="E84" s="10">
        <v>0.221</v>
      </c>
      <c r="F84" s="10">
        <f t="shared" si="4"/>
        <v>98.1</v>
      </c>
      <c r="G84" s="57">
        <f t="shared" si="5"/>
        <v>0.67512690355329941</v>
      </c>
      <c r="H84" s="10">
        <v>27</v>
      </c>
      <c r="I84" s="10" t="s">
        <v>195</v>
      </c>
      <c r="J84" s="10">
        <v>6</v>
      </c>
      <c r="K84" s="11">
        <f>AVERAGE(G75:G87)</f>
        <v>0.67693292223259316</v>
      </c>
      <c r="L84" s="28" t="str">
        <f t="shared" si="6"/>
        <v>p_eff = 98.1 , e0_prom = 0.677</v>
      </c>
      <c r="M84" s="70">
        <v>1.5760000000000001</v>
      </c>
    </row>
    <row r="85" spans="1:13" x14ac:dyDescent="0.25">
      <c r="B85" s="27" t="s">
        <v>356</v>
      </c>
      <c r="C85" s="10" t="s">
        <v>111</v>
      </c>
      <c r="D85" s="10">
        <v>98.1</v>
      </c>
      <c r="E85" s="10">
        <v>0.20399999999999999</v>
      </c>
      <c r="F85" s="10">
        <f t="shared" si="4"/>
        <v>98.1</v>
      </c>
      <c r="G85" s="57">
        <f t="shared" si="5"/>
        <v>0.67512690355329941</v>
      </c>
      <c r="H85" s="10">
        <v>8.1999999999999993</v>
      </c>
      <c r="I85" s="10" t="s">
        <v>195</v>
      </c>
      <c r="J85" s="10">
        <v>6</v>
      </c>
      <c r="K85" s="11">
        <f>AVERAGE(G75:G87)</f>
        <v>0.67693292223259316</v>
      </c>
      <c r="L85" s="28" t="str">
        <f t="shared" si="6"/>
        <v>p_eff = 98.1 , e0_prom = 0.677</v>
      </c>
      <c r="M85" s="70">
        <v>1.5760000000000001</v>
      </c>
    </row>
    <row r="86" spans="1:13" x14ac:dyDescent="0.25">
      <c r="B86" s="27" t="s">
        <v>366</v>
      </c>
      <c r="C86" s="10" t="s">
        <v>111</v>
      </c>
      <c r="D86" s="10">
        <v>98.1</v>
      </c>
      <c r="E86" s="10">
        <v>0.188</v>
      </c>
      <c r="F86" s="10">
        <f t="shared" si="4"/>
        <v>98.1</v>
      </c>
      <c r="G86" s="57">
        <f t="shared" si="5"/>
        <v>0.67406467977171847</v>
      </c>
      <c r="H86" s="10">
        <v>20</v>
      </c>
      <c r="I86" s="10" t="s">
        <v>195</v>
      </c>
      <c r="J86" s="10">
        <v>6</v>
      </c>
      <c r="K86" s="11">
        <f>AVERAGE(G75:G87)</f>
        <v>0.67693292223259316</v>
      </c>
      <c r="L86" s="28" t="str">
        <f t="shared" si="6"/>
        <v>p_eff = 98.1 , e0_prom = 0.677</v>
      </c>
      <c r="M86" s="70">
        <v>1.577</v>
      </c>
    </row>
    <row r="87" spans="1:13" ht="15.75" thickBot="1" x14ac:dyDescent="0.3">
      <c r="B87" s="29" t="s">
        <v>365</v>
      </c>
      <c r="C87" s="30" t="s">
        <v>111</v>
      </c>
      <c r="D87" s="30">
        <v>98.1</v>
      </c>
      <c r="E87" s="30">
        <v>0.16200000000000001</v>
      </c>
      <c r="F87" s="30">
        <f t="shared" si="4"/>
        <v>98.1</v>
      </c>
      <c r="G87" s="57">
        <f t="shared" si="5"/>
        <v>0.66877370417193416</v>
      </c>
      <c r="H87" s="30">
        <v>63</v>
      </c>
      <c r="I87" s="30" t="s">
        <v>195</v>
      </c>
      <c r="J87" s="30">
        <v>6</v>
      </c>
      <c r="K87" s="53">
        <f>AVERAGE(G75:G87)</f>
        <v>0.67693292223259316</v>
      </c>
      <c r="L87" s="31" t="str">
        <f t="shared" si="6"/>
        <v>p_eff = 98.1 , e0_prom = 0.677</v>
      </c>
      <c r="M87" s="70">
        <v>1.5820000000000001</v>
      </c>
    </row>
    <row r="88" spans="1:13" ht="15.75" thickBot="1" x14ac:dyDescent="0.3"/>
    <row r="89" spans="1:13" ht="15.75" thickBot="1" x14ac:dyDescent="0.3">
      <c r="A89" s="20" t="s">
        <v>229</v>
      </c>
      <c r="B89" s="21" t="s">
        <v>185</v>
      </c>
      <c r="C89" s="67" t="s">
        <v>25</v>
      </c>
    </row>
    <row r="90" spans="1:13" x14ac:dyDescent="0.25">
      <c r="B90" s="18">
        <v>34.269399562709097</v>
      </c>
      <c r="C90" s="57">
        <v>0.92579150579150504</v>
      </c>
    </row>
    <row r="91" spans="1:13" x14ac:dyDescent="0.25">
      <c r="B91" s="18">
        <v>51.506047422832495</v>
      </c>
      <c r="C91" s="18">
        <v>0.92046332046332002</v>
      </c>
    </row>
    <row r="92" spans="1:13" x14ac:dyDescent="0.25">
      <c r="B92" s="18">
        <v>79.351479831104299</v>
      </c>
      <c r="C92" s="18">
        <v>0.92223938223938196</v>
      </c>
    </row>
    <row r="93" spans="1:13" x14ac:dyDescent="0.25">
      <c r="B93" s="18">
        <v>89.410591600335096</v>
      </c>
      <c r="C93" s="18">
        <v>0.91602316602316602</v>
      </c>
    </row>
    <row r="94" spans="1:13" x14ac:dyDescent="0.25">
      <c r="B94" s="18">
        <v>97.218560949527102</v>
      </c>
      <c r="C94" s="18">
        <v>0.91335907335907296</v>
      </c>
    </row>
    <row r="95" spans="1:13" x14ac:dyDescent="0.25">
      <c r="B95" s="18">
        <v>112.255460021665</v>
      </c>
      <c r="C95" s="18">
        <v>0.91158301158301103</v>
      </c>
    </row>
    <row r="96" spans="1:13" x14ac:dyDescent="0.25">
      <c r="B96" s="18">
        <v>119.208037916045</v>
      </c>
      <c r="C96" s="18">
        <v>0.91247104247104205</v>
      </c>
    </row>
    <row r="97" spans="2:10" x14ac:dyDescent="0.25">
      <c r="B97" s="18">
        <v>132.778920116915</v>
      </c>
      <c r="C97" s="18">
        <v>0.91069498069498001</v>
      </c>
    </row>
    <row r="98" spans="2:10" x14ac:dyDescent="0.25">
      <c r="B98" s="18">
        <v>162.85691925361002</v>
      </c>
      <c r="C98" s="18">
        <v>0.91247104247104205</v>
      </c>
    </row>
    <row r="99" spans="2:10" x14ac:dyDescent="0.25">
      <c r="B99" s="18">
        <v>183.43372195651202</v>
      </c>
      <c r="C99" s="18">
        <v>0.90270270270270203</v>
      </c>
    </row>
    <row r="100" spans="2:10" x14ac:dyDescent="0.25">
      <c r="B100" s="18">
        <v>192.560364059769</v>
      </c>
      <c r="C100" s="18">
        <v>0.90803088803088805</v>
      </c>
    </row>
    <row r="101" spans="2:10" x14ac:dyDescent="0.25">
      <c r="B101" s="18">
        <v>197.29258286791</v>
      </c>
      <c r="C101" s="18">
        <v>0.91069498069498001</v>
      </c>
    </row>
    <row r="102" spans="2:10" x14ac:dyDescent="0.25">
      <c r="B102" s="18">
        <v>209.20156278066801</v>
      </c>
      <c r="C102" s="18">
        <v>0.89737451737451701</v>
      </c>
    </row>
    <row r="103" spans="2:10" x14ac:dyDescent="0.25">
      <c r="B103" s="18">
        <v>244.63381089065101</v>
      </c>
      <c r="C103" s="18">
        <v>0.90181467181467101</v>
      </c>
    </row>
    <row r="104" spans="2:10" x14ac:dyDescent="0.25">
      <c r="B104" s="18">
        <v>256.54379790568896</v>
      </c>
      <c r="C104" s="18">
        <v>0.89737451737451701</v>
      </c>
      <c r="E104" s="4"/>
      <c r="G104" s="4"/>
      <c r="H104" s="50"/>
      <c r="I104" s="50"/>
      <c r="J104" s="50"/>
    </row>
    <row r="105" spans="2:10" x14ac:dyDescent="0.25">
      <c r="B105" s="18">
        <v>262.87278338647201</v>
      </c>
      <c r="C105" s="18">
        <v>0.90092664092664099</v>
      </c>
      <c r="E105" s="4"/>
      <c r="G105" s="4"/>
      <c r="H105" s="50"/>
      <c r="I105" s="50"/>
    </row>
    <row r="106" spans="2:10" x14ac:dyDescent="0.25">
      <c r="B106" s="18">
        <v>299.60541864943002</v>
      </c>
      <c r="C106" s="18">
        <v>0.88938223938223904</v>
      </c>
      <c r="E106" s="4"/>
      <c r="G106" s="4"/>
      <c r="H106" s="50"/>
      <c r="I106" s="50"/>
    </row>
    <row r="107" spans="2:10" x14ac:dyDescent="0.25">
      <c r="B107" s="18">
        <v>367.47410982082704</v>
      </c>
      <c r="C107" s="18">
        <v>0.89115830115830097</v>
      </c>
      <c r="E107" s="4"/>
      <c r="G107" s="4"/>
      <c r="H107" s="50"/>
      <c r="I107" s="50"/>
    </row>
    <row r="108" spans="2:10" x14ac:dyDescent="0.25">
      <c r="B108" s="18">
        <v>376.15615212358597</v>
      </c>
      <c r="C108" s="18">
        <v>0.88494208494208504</v>
      </c>
      <c r="E108" s="4"/>
      <c r="G108" s="4"/>
      <c r="H108" s="50"/>
      <c r="I108" s="50"/>
    </row>
    <row r="109" spans="2:10" x14ac:dyDescent="0.25">
      <c r="B109" s="18">
        <v>439.33576253607299</v>
      </c>
      <c r="C109" s="18">
        <v>0.87783783783783698</v>
      </c>
      <c r="E109" s="4"/>
      <c r="G109" s="4"/>
      <c r="H109" s="50"/>
      <c r="I109" s="50"/>
    </row>
    <row r="110" spans="2:10" x14ac:dyDescent="0.25">
      <c r="B110" s="18">
        <v>455.14475668581997</v>
      </c>
      <c r="C110" s="18">
        <v>0.87162162162162105</v>
      </c>
      <c r="E110" s="4"/>
      <c r="G110" s="4"/>
      <c r="H110" s="50"/>
      <c r="I110" s="50"/>
    </row>
    <row r="111" spans="2:10" x14ac:dyDescent="0.25">
      <c r="B111" s="18">
        <v>461.06647585846298</v>
      </c>
      <c r="C111" s="18">
        <v>0.88050193050193004</v>
      </c>
      <c r="E111" s="4"/>
      <c r="G111" s="4"/>
      <c r="H111" s="50"/>
      <c r="I111" s="50"/>
    </row>
    <row r="112" spans="2:10" x14ac:dyDescent="0.25">
      <c r="B112" s="18">
        <v>495.21235345136199</v>
      </c>
      <c r="C112" s="18">
        <v>0.87517374517374502</v>
      </c>
      <c r="E112" s="4"/>
      <c r="G112" s="4"/>
      <c r="H112" s="50"/>
      <c r="I112" s="50"/>
    </row>
    <row r="113" spans="1:9" x14ac:dyDescent="0.25">
      <c r="B113" s="18">
        <v>621.62645383112306</v>
      </c>
      <c r="C113" s="18">
        <v>0.86895752895752898</v>
      </c>
      <c r="E113" s="4"/>
      <c r="G113" s="4"/>
      <c r="H113" s="50"/>
      <c r="I113" s="50"/>
    </row>
    <row r="114" spans="1:9" x14ac:dyDescent="0.25">
      <c r="B114" s="18">
        <v>636.01841751496306</v>
      </c>
      <c r="C114" s="18">
        <v>0.85830115830115805</v>
      </c>
      <c r="E114" s="4"/>
      <c r="G114" s="4"/>
      <c r="H114" s="50"/>
      <c r="I114" s="50"/>
    </row>
    <row r="115" spans="1:9" x14ac:dyDescent="0.25">
      <c r="B115" s="18">
        <v>700.36298061268496</v>
      </c>
      <c r="C115" s="18">
        <v>0.86185328185328103</v>
      </c>
      <c r="E115" s="4"/>
      <c r="G115" s="4"/>
      <c r="H115" s="50"/>
      <c r="I115" s="50"/>
    </row>
    <row r="116" spans="1:9" x14ac:dyDescent="0.25">
      <c r="B116" s="18">
        <v>743.257913810383</v>
      </c>
      <c r="C116" s="18">
        <v>0.85652509652509601</v>
      </c>
      <c r="E116" s="4"/>
      <c r="G116" s="4"/>
      <c r="H116" s="50"/>
      <c r="I116" s="50"/>
    </row>
    <row r="117" spans="1:9" x14ac:dyDescent="0.25">
      <c r="B117" s="18">
        <v>879.14639648749903</v>
      </c>
      <c r="C117" s="18">
        <v>0.85563706563706499</v>
      </c>
      <c r="E117" s="4"/>
      <c r="G117" s="4"/>
      <c r="H117" s="50"/>
      <c r="I117" s="50"/>
    </row>
    <row r="118" spans="1:9" x14ac:dyDescent="0.25">
      <c r="B118" s="18">
        <v>910.10654480890196</v>
      </c>
      <c r="C118" s="18">
        <v>0.84231660231660199</v>
      </c>
      <c r="E118" s="4"/>
      <c r="G118" s="4"/>
      <c r="H118" s="50"/>
      <c r="I118" s="50"/>
    </row>
    <row r="119" spans="1:9" x14ac:dyDescent="0.25">
      <c r="B119" s="18">
        <v>932.472639356895</v>
      </c>
      <c r="C119" s="18">
        <v>0.84498069498069495</v>
      </c>
      <c r="E119" s="4"/>
      <c r="G119" s="4"/>
      <c r="H119" s="50"/>
      <c r="I119" s="50"/>
    </row>
    <row r="120" spans="1:9" x14ac:dyDescent="0.25">
      <c r="B120" s="18">
        <v>1062.4766796261101</v>
      </c>
      <c r="C120" s="18">
        <v>0.83077220077220004</v>
      </c>
      <c r="E120" s="4"/>
      <c r="G120" s="4"/>
      <c r="H120" s="50"/>
      <c r="I120" s="50"/>
    </row>
    <row r="121" spans="1:9" x14ac:dyDescent="0.25">
      <c r="B121" s="18">
        <v>1063.95451670955</v>
      </c>
      <c r="C121" s="18">
        <v>0.84409266409266404</v>
      </c>
      <c r="E121" s="4"/>
      <c r="G121" s="4"/>
      <c r="H121" s="50"/>
      <c r="I121" s="50"/>
    </row>
    <row r="122" spans="1:9" x14ac:dyDescent="0.25">
      <c r="A122" s="36"/>
      <c r="B122" s="18">
        <v>1142.3258686260899</v>
      </c>
      <c r="C122" s="18">
        <v>0.83521235521235504</v>
      </c>
      <c r="E122" s="4"/>
      <c r="G122" s="4"/>
      <c r="H122" s="50"/>
      <c r="I122" s="50"/>
    </row>
    <row r="123" spans="1:9" x14ac:dyDescent="0.25">
      <c r="A123" s="36"/>
      <c r="B123" s="18">
        <v>1198.27302283533</v>
      </c>
      <c r="C123" s="18">
        <v>0.833436293436293</v>
      </c>
      <c r="E123" s="4"/>
      <c r="G123" s="4"/>
      <c r="H123" s="50"/>
      <c r="I123" s="50"/>
    </row>
    <row r="124" spans="1:9" x14ac:dyDescent="0.25">
      <c r="A124" s="36"/>
      <c r="B124" s="18">
        <v>1271.66331142849</v>
      </c>
      <c r="C124" s="18">
        <v>0.82810810810810798</v>
      </c>
      <c r="E124" s="4"/>
      <c r="G124" s="4"/>
      <c r="H124" s="50"/>
      <c r="I124" s="50"/>
    </row>
    <row r="125" spans="1:9" x14ac:dyDescent="0.25">
      <c r="A125" s="36"/>
      <c r="B125" s="18">
        <v>1382.45777078171</v>
      </c>
      <c r="C125" s="18">
        <v>0.82366795366795298</v>
      </c>
      <c r="E125" s="4"/>
      <c r="G125" s="4"/>
      <c r="H125" s="50"/>
      <c r="I125" s="50"/>
    </row>
    <row r="126" spans="1:9" x14ac:dyDescent="0.25">
      <c r="A126" s="36"/>
      <c r="B126" s="18">
        <v>1398.2400330119899</v>
      </c>
      <c r="C126" s="18">
        <v>0.81745173745173705</v>
      </c>
      <c r="E126" s="4"/>
      <c r="G126" s="4"/>
      <c r="H126" s="50"/>
      <c r="I126" s="50"/>
    </row>
    <row r="127" spans="1:9" x14ac:dyDescent="0.25">
      <c r="A127" s="36"/>
      <c r="B127" s="18">
        <v>1575.9281080006599</v>
      </c>
      <c r="C127" s="18">
        <v>0.81389961389961396</v>
      </c>
      <c r="E127" s="4"/>
      <c r="G127" s="4"/>
      <c r="H127" s="50"/>
      <c r="I127" s="50"/>
    </row>
    <row r="128" spans="1:9" x14ac:dyDescent="0.25">
      <c r="A128" s="36"/>
      <c r="B128" s="18">
        <v>1632.4847950989101</v>
      </c>
      <c r="C128" s="18">
        <v>0.80679536679536601</v>
      </c>
      <c r="E128" s="4"/>
      <c r="G128" s="4"/>
      <c r="H128" s="50"/>
      <c r="I128" s="50"/>
    </row>
    <row r="129" spans="1:9" x14ac:dyDescent="0.25">
      <c r="A129" s="36"/>
      <c r="B129" s="18">
        <v>1927.5523072885401</v>
      </c>
      <c r="C129" s="18">
        <v>0.78903474903474902</v>
      </c>
      <c r="E129" s="4"/>
      <c r="G129" s="4"/>
      <c r="H129" s="50"/>
      <c r="I129" s="50"/>
    </row>
    <row r="130" spans="1:9" x14ac:dyDescent="0.25">
      <c r="A130" s="36"/>
      <c r="B130" s="18">
        <v>2194.8648064884101</v>
      </c>
      <c r="C130" s="18">
        <v>0.76861003861003796</v>
      </c>
      <c r="E130" s="4"/>
      <c r="G130" s="4"/>
      <c r="H130" s="50"/>
      <c r="I130" s="50"/>
    </row>
    <row r="131" spans="1:9" x14ac:dyDescent="0.25">
      <c r="B131" s="18">
        <v>2302.5750202261197</v>
      </c>
      <c r="C131" s="18">
        <v>0.76772200772200705</v>
      </c>
      <c r="E131" s="4"/>
      <c r="G131" s="4"/>
      <c r="H131" s="50"/>
      <c r="I131" s="50"/>
    </row>
    <row r="132" spans="1:9" x14ac:dyDescent="0.25">
      <c r="B132" s="18">
        <v>2329.0772368174003</v>
      </c>
      <c r="C132" s="18">
        <v>0.76239382239382203</v>
      </c>
      <c r="E132" s="4"/>
      <c r="G132" s="4"/>
      <c r="H132" s="50"/>
      <c r="I132" s="50"/>
    </row>
    <row r="133" spans="1:9" x14ac:dyDescent="0.25">
      <c r="B133" s="18">
        <v>2384.7675016922499</v>
      </c>
      <c r="C133" s="18">
        <v>0.75884169884169805</v>
      </c>
      <c r="E133" s="4"/>
      <c r="G133" s="4"/>
      <c r="H133" s="50"/>
      <c r="I133" s="50"/>
    </row>
    <row r="134" spans="1:9" x14ac:dyDescent="0.25">
      <c r="B134" s="18">
        <v>2386.7571838028798</v>
      </c>
      <c r="C134" s="18">
        <v>0.76683397683397603</v>
      </c>
      <c r="E134" s="4"/>
      <c r="G134" s="4"/>
      <c r="H134" s="50"/>
      <c r="I134" s="50"/>
    </row>
    <row r="135" spans="1:9" x14ac:dyDescent="0.25">
      <c r="B135" s="18">
        <v>2621.6526350282197</v>
      </c>
      <c r="C135" s="18">
        <v>0.74640926640926597</v>
      </c>
      <c r="E135" s="4"/>
      <c r="G135" s="4"/>
      <c r="H135" s="50"/>
      <c r="I135" s="50"/>
    </row>
    <row r="136" spans="1:9" x14ac:dyDescent="0.25">
      <c r="B136" s="18">
        <v>2684.58738723847</v>
      </c>
      <c r="C136" s="18">
        <v>0.74374517374517302</v>
      </c>
      <c r="E136" s="4"/>
      <c r="G136" s="4"/>
      <c r="H136" s="50"/>
      <c r="I136" s="50"/>
    </row>
    <row r="137" spans="1:9" x14ac:dyDescent="0.25">
      <c r="B137" s="18">
        <v>2714.7317123807898</v>
      </c>
      <c r="C137" s="18">
        <v>0.73575289575289504</v>
      </c>
      <c r="E137" s="4"/>
      <c r="G137" s="4"/>
      <c r="H137" s="50"/>
      <c r="I137" s="50"/>
    </row>
    <row r="138" spans="1:9" x14ac:dyDescent="0.25">
      <c r="B138" s="18">
        <v>2718.2558326400299</v>
      </c>
      <c r="C138" s="18">
        <v>0.74818532818532801</v>
      </c>
      <c r="E138" s="4"/>
      <c r="G138" s="4"/>
      <c r="H138" s="50"/>
      <c r="I138" s="50"/>
    </row>
    <row r="139" spans="1:9" x14ac:dyDescent="0.25">
      <c r="B139" s="18">
        <v>2748.7782093853903</v>
      </c>
      <c r="C139" s="18">
        <v>0.74019305019305004</v>
      </c>
      <c r="E139" s="4"/>
      <c r="G139" s="4"/>
      <c r="H139" s="50"/>
      <c r="I139" s="50"/>
    </row>
    <row r="140" spans="1:9" x14ac:dyDescent="0.25">
      <c r="B140" s="18">
        <v>2985.7761043656001</v>
      </c>
      <c r="C140" s="18">
        <v>0.72776061776061696</v>
      </c>
      <c r="E140" s="4"/>
      <c r="G140" s="4"/>
      <c r="H140" s="50"/>
      <c r="I140" s="50"/>
    </row>
    <row r="141" spans="1:9" x14ac:dyDescent="0.25">
      <c r="B141" s="18">
        <v>3168.6450881431297</v>
      </c>
      <c r="C141" s="18">
        <v>0.72243243243243205</v>
      </c>
      <c r="E141" s="4"/>
      <c r="G141" s="4"/>
      <c r="H141" s="50"/>
      <c r="I141" s="50"/>
    </row>
    <row r="142" spans="1:9" ht="15.75" thickBot="1" x14ac:dyDescent="0.3">
      <c r="B142" s="16">
        <v>3170.1135350434402</v>
      </c>
      <c r="C142" s="16">
        <v>0.72687258687258605</v>
      </c>
      <c r="E142" s="4"/>
      <c r="G142" s="4"/>
      <c r="H142" s="50"/>
      <c r="I142" s="50"/>
    </row>
    <row r="143" spans="1:9" x14ac:dyDescent="0.25">
      <c r="E143" s="4"/>
      <c r="G143" s="4"/>
      <c r="H143" s="50"/>
      <c r="I143" s="50"/>
    </row>
    <row r="144" spans="1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  <row r="157" spans="9:9" x14ac:dyDescent="0.25">
      <c r="I157" s="50"/>
    </row>
  </sheetData>
  <phoneticPr fontId="6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27C238-6B94-4879-BCF0-2B632475B520}">
  <sheetPr>
    <tabColor theme="7"/>
  </sheetPr>
  <dimension ref="A1:AC157"/>
  <sheetViews>
    <sheetView zoomScale="85" zoomScaleNormal="85" workbookViewId="0">
      <selection activeCell="L7" sqref="L7"/>
    </sheetView>
  </sheetViews>
  <sheetFormatPr baseColWidth="10" defaultRowHeight="15" x14ac:dyDescent="0.25"/>
  <cols>
    <col min="2" max="2" width="12.7109375" customWidth="1"/>
    <col min="11" max="11" width="11.28515625" customWidth="1"/>
  </cols>
  <sheetData>
    <row r="1" spans="1:29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  <c r="V1" t="s">
        <v>238</v>
      </c>
    </row>
    <row r="2" spans="1:29" ht="15.75" x14ac:dyDescent="0.25">
      <c r="A2" s="55"/>
      <c r="B2" s="56" t="s">
        <v>149</v>
      </c>
      <c r="C2" s="56" t="s">
        <v>149</v>
      </c>
      <c r="D2" s="56" t="s">
        <v>149</v>
      </c>
      <c r="E2" s="56" t="s">
        <v>149</v>
      </c>
      <c r="F2" s="56" t="s">
        <v>149</v>
      </c>
      <c r="G2" s="56">
        <f>G3</f>
        <v>2.66</v>
      </c>
      <c r="H2" s="56">
        <f t="shared" ref="H2:I2" si="0">H3</f>
        <v>1.1299999999999999</v>
      </c>
      <c r="I2" s="56">
        <f t="shared" si="0"/>
        <v>1.69</v>
      </c>
      <c r="J2" s="56" t="s">
        <v>149</v>
      </c>
      <c r="K2" s="56">
        <f>AVERAGE(1.03,1.01)</f>
        <v>1.02</v>
      </c>
      <c r="L2" s="56">
        <v>0.63</v>
      </c>
      <c r="M2" s="56" t="s">
        <v>246</v>
      </c>
      <c r="N2" s="56" t="s">
        <v>566</v>
      </c>
      <c r="O2" s="56">
        <v>0.1</v>
      </c>
      <c r="P2" s="129" t="s">
        <v>279</v>
      </c>
      <c r="V2" s="1" t="s">
        <v>0</v>
      </c>
      <c r="W2" t="s">
        <v>281</v>
      </c>
      <c r="X2" t="s">
        <v>1</v>
      </c>
      <c r="Y2" t="s">
        <v>2</v>
      </c>
      <c r="Z2" t="s">
        <v>3</v>
      </c>
      <c r="AA2" t="s">
        <v>4</v>
      </c>
      <c r="AB2" t="s">
        <v>247</v>
      </c>
      <c r="AC2" t="s">
        <v>249</v>
      </c>
    </row>
    <row r="3" spans="1:29" ht="16.5" thickBot="1" x14ac:dyDescent="0.3">
      <c r="A3" s="29"/>
      <c r="B3" s="30" t="s">
        <v>112</v>
      </c>
      <c r="C3" s="30">
        <v>1.155</v>
      </c>
      <c r="D3" s="30">
        <v>5.1999999999999998E-2</v>
      </c>
      <c r="E3" s="30" t="s">
        <v>149</v>
      </c>
      <c r="F3" s="30">
        <v>2.21</v>
      </c>
      <c r="G3" s="30">
        <v>2.66</v>
      </c>
      <c r="H3" s="30">
        <v>1.1299999999999999</v>
      </c>
      <c r="I3" s="30">
        <v>1.69</v>
      </c>
      <c r="J3" s="30">
        <v>0.21</v>
      </c>
      <c r="K3" s="30">
        <f>AVERAGE(1.03,1.01)</f>
        <v>1.02</v>
      </c>
      <c r="L3" s="30">
        <v>0.63</v>
      </c>
      <c r="M3" s="30" t="s">
        <v>246</v>
      </c>
      <c r="N3" s="30" t="s">
        <v>566</v>
      </c>
      <c r="O3" s="30" t="s">
        <v>149</v>
      </c>
      <c r="P3" s="34" t="s">
        <v>280</v>
      </c>
      <c r="V3" s="1" t="s">
        <v>5</v>
      </c>
      <c r="W3" t="s">
        <v>282</v>
      </c>
      <c r="X3">
        <v>10</v>
      </c>
      <c r="Y3">
        <v>0.92900000000000005</v>
      </c>
      <c r="Z3">
        <v>20</v>
      </c>
      <c r="AA3">
        <v>0.96809999999999996</v>
      </c>
      <c r="AB3">
        <v>1.37</v>
      </c>
    </row>
    <row r="4" spans="1:29" x14ac:dyDescent="0.25">
      <c r="V4" s="1" t="s">
        <v>6</v>
      </c>
      <c r="W4" t="s">
        <v>282</v>
      </c>
      <c r="X4">
        <v>15</v>
      </c>
      <c r="Y4">
        <v>0.9214</v>
      </c>
      <c r="Z4">
        <v>28</v>
      </c>
      <c r="AA4">
        <v>0.96489999999999998</v>
      </c>
      <c r="AB4">
        <v>1.37</v>
      </c>
    </row>
    <row r="5" spans="1:29" ht="16.5" thickBot="1" x14ac:dyDescent="0.3">
      <c r="P5" s="9"/>
      <c r="V5" s="1" t="s">
        <v>7</v>
      </c>
      <c r="W5" t="s">
        <v>282</v>
      </c>
      <c r="X5">
        <v>20</v>
      </c>
      <c r="Y5">
        <v>0.93689999999999996</v>
      </c>
      <c r="Z5">
        <v>39</v>
      </c>
      <c r="AA5">
        <v>0.96199999999999997</v>
      </c>
      <c r="AB5">
        <v>1.37</v>
      </c>
    </row>
    <row r="6" spans="1:29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98" t="s">
        <v>572</v>
      </c>
      <c r="K6" s="98" t="s">
        <v>574</v>
      </c>
      <c r="L6" s="22" t="s">
        <v>573</v>
      </c>
      <c r="N6" s="37"/>
      <c r="V6" s="1" t="s">
        <v>8</v>
      </c>
      <c r="W6" t="s">
        <v>282</v>
      </c>
      <c r="X6">
        <v>25</v>
      </c>
      <c r="Y6">
        <v>0.90149999999999997</v>
      </c>
      <c r="Z6">
        <v>47</v>
      </c>
      <c r="AA6">
        <v>0.94979999999999998</v>
      </c>
      <c r="AB6">
        <v>1.37</v>
      </c>
    </row>
    <row r="7" spans="1:29" x14ac:dyDescent="0.25">
      <c r="B7" s="55">
        <v>1</v>
      </c>
      <c r="C7" s="56" t="s">
        <v>80</v>
      </c>
      <c r="D7" s="56">
        <v>50</v>
      </c>
      <c r="E7" s="57">
        <v>0.19467000000000001</v>
      </c>
      <c r="F7" s="56">
        <v>50</v>
      </c>
      <c r="G7" s="57">
        <v>0.82499999999999996</v>
      </c>
      <c r="H7" s="58">
        <v>1.5445500000000001</v>
      </c>
      <c r="I7" s="59" t="s">
        <v>196</v>
      </c>
      <c r="J7" s="56">
        <v>1</v>
      </c>
      <c r="K7" s="57">
        <v>0.82500000000000007</v>
      </c>
      <c r="L7" s="60" t="s">
        <v>284</v>
      </c>
      <c r="N7" s="46"/>
      <c r="V7" s="1" t="s">
        <v>9</v>
      </c>
      <c r="W7" t="s">
        <v>282</v>
      </c>
      <c r="X7">
        <v>35</v>
      </c>
      <c r="Y7">
        <v>0.91159999999999997</v>
      </c>
      <c r="Z7">
        <v>70</v>
      </c>
      <c r="AA7">
        <v>0.93859999999999999</v>
      </c>
      <c r="AB7">
        <v>1.37</v>
      </c>
    </row>
    <row r="8" spans="1:29" x14ac:dyDescent="0.25">
      <c r="B8" s="27">
        <v>2</v>
      </c>
      <c r="C8" s="10" t="s">
        <v>80</v>
      </c>
      <c r="D8" s="10">
        <v>50</v>
      </c>
      <c r="E8" s="11">
        <v>0.18135999999999999</v>
      </c>
      <c r="F8" s="10">
        <v>50</v>
      </c>
      <c r="G8" s="11">
        <v>0.82499999999999996</v>
      </c>
      <c r="H8" s="52">
        <v>2.9702999999999999</v>
      </c>
      <c r="I8" s="40" t="s">
        <v>196</v>
      </c>
      <c r="J8" s="10">
        <v>1</v>
      </c>
      <c r="K8" s="11">
        <v>0.82500000000000007</v>
      </c>
      <c r="L8" s="28" t="s">
        <v>284</v>
      </c>
      <c r="V8" s="1" t="s">
        <v>10</v>
      </c>
      <c r="W8" t="s">
        <v>282</v>
      </c>
      <c r="X8">
        <v>51</v>
      </c>
      <c r="Y8">
        <v>0.83489999999999998</v>
      </c>
      <c r="Z8">
        <v>100</v>
      </c>
      <c r="AA8">
        <v>0.91610000000000003</v>
      </c>
      <c r="AB8">
        <v>1.37</v>
      </c>
    </row>
    <row r="9" spans="1:29" x14ac:dyDescent="0.25">
      <c r="B9" s="27">
        <v>3</v>
      </c>
      <c r="C9" s="10" t="s">
        <v>80</v>
      </c>
      <c r="D9" s="10">
        <v>50</v>
      </c>
      <c r="E9" s="11">
        <v>0.16936999999999999</v>
      </c>
      <c r="F9" s="10">
        <v>50</v>
      </c>
      <c r="G9" s="11">
        <v>0.82499999999999996</v>
      </c>
      <c r="H9" s="52">
        <v>6.8910900000000002</v>
      </c>
      <c r="I9" s="40" t="s">
        <v>196</v>
      </c>
      <c r="J9" s="10">
        <v>1</v>
      </c>
      <c r="K9" s="11">
        <v>0.82500000000000007</v>
      </c>
      <c r="L9" s="28" t="s">
        <v>284</v>
      </c>
      <c r="V9" s="1" t="s">
        <v>11</v>
      </c>
      <c r="W9" t="s">
        <v>283</v>
      </c>
      <c r="X9">
        <v>50</v>
      </c>
      <c r="Y9">
        <v>0.92320000000000002</v>
      </c>
      <c r="Z9">
        <v>87</v>
      </c>
      <c r="AA9">
        <v>0.93030000000000002</v>
      </c>
      <c r="AB9">
        <v>1.37</v>
      </c>
    </row>
    <row r="10" spans="1:29" x14ac:dyDescent="0.25">
      <c r="B10" s="27">
        <v>4</v>
      </c>
      <c r="C10" s="10" t="s">
        <v>80</v>
      </c>
      <c r="D10" s="10">
        <v>50</v>
      </c>
      <c r="E10" s="11">
        <v>0.15978000000000001</v>
      </c>
      <c r="F10" s="10">
        <v>50</v>
      </c>
      <c r="G10" s="11">
        <v>0.82499999999999996</v>
      </c>
      <c r="H10" s="52">
        <v>11.88119</v>
      </c>
      <c r="I10" s="40" t="s">
        <v>196</v>
      </c>
      <c r="J10" s="10">
        <v>1</v>
      </c>
      <c r="K10" s="11">
        <v>0.82500000000000007</v>
      </c>
      <c r="L10" s="28" t="s">
        <v>284</v>
      </c>
      <c r="V10" s="1" t="s">
        <v>12</v>
      </c>
      <c r="W10" t="s">
        <v>282</v>
      </c>
      <c r="X10">
        <v>70</v>
      </c>
      <c r="Y10">
        <v>0.84750000000000003</v>
      </c>
      <c r="Z10">
        <v>134</v>
      </c>
      <c r="AA10">
        <v>0.89980000000000004</v>
      </c>
      <c r="AB10">
        <v>1.37</v>
      </c>
    </row>
    <row r="11" spans="1:29" x14ac:dyDescent="0.25">
      <c r="B11" s="27">
        <v>5</v>
      </c>
      <c r="C11" s="10" t="s">
        <v>80</v>
      </c>
      <c r="D11" s="10">
        <v>50</v>
      </c>
      <c r="E11" s="11">
        <v>0.14860000000000001</v>
      </c>
      <c r="F11" s="10">
        <v>50</v>
      </c>
      <c r="G11" s="11">
        <v>0.82499999999999996</v>
      </c>
      <c r="H11" s="52">
        <v>20.910889999999998</v>
      </c>
      <c r="I11" s="40" t="s">
        <v>196</v>
      </c>
      <c r="J11" s="10">
        <v>1</v>
      </c>
      <c r="K11" s="11">
        <v>0.82500000000000007</v>
      </c>
      <c r="L11" s="28" t="s">
        <v>284</v>
      </c>
      <c r="N11" s="45"/>
      <c r="V11" s="1" t="s">
        <v>13</v>
      </c>
      <c r="W11" t="s">
        <v>282</v>
      </c>
      <c r="X11">
        <v>100</v>
      </c>
      <c r="Y11">
        <v>0.84950000000000003</v>
      </c>
      <c r="Z11">
        <v>192</v>
      </c>
      <c r="AA11">
        <v>0.8821</v>
      </c>
      <c r="AB11">
        <v>1.37</v>
      </c>
    </row>
    <row r="12" spans="1:29" x14ac:dyDescent="0.25">
      <c r="B12" s="27">
        <v>6</v>
      </c>
      <c r="C12" s="10" t="s">
        <v>80</v>
      </c>
      <c r="D12" s="10">
        <v>50</v>
      </c>
      <c r="E12" s="11">
        <v>0.14487</v>
      </c>
      <c r="F12" s="10">
        <v>50</v>
      </c>
      <c r="G12" s="11">
        <v>0.82499999999999996</v>
      </c>
      <c r="H12" s="52">
        <v>29.94059</v>
      </c>
      <c r="I12" s="40" t="s">
        <v>196</v>
      </c>
      <c r="J12" s="10">
        <v>1</v>
      </c>
      <c r="K12" s="11">
        <v>0.82500000000000007</v>
      </c>
      <c r="L12" s="28" t="s">
        <v>284</v>
      </c>
      <c r="V12" s="1" t="s">
        <v>14</v>
      </c>
      <c r="W12" t="s">
        <v>282</v>
      </c>
      <c r="X12">
        <v>149</v>
      </c>
      <c r="Y12">
        <v>0.78449999999999998</v>
      </c>
      <c r="Z12">
        <v>271</v>
      </c>
      <c r="AA12">
        <v>0.86309999999999998</v>
      </c>
      <c r="AB12">
        <v>1.37</v>
      </c>
    </row>
    <row r="13" spans="1:29" x14ac:dyDescent="0.25">
      <c r="B13" s="27">
        <v>7</v>
      </c>
      <c r="C13" s="10" t="s">
        <v>80</v>
      </c>
      <c r="D13" s="10">
        <v>50</v>
      </c>
      <c r="E13" s="11">
        <v>0.14274000000000001</v>
      </c>
      <c r="F13" s="10">
        <v>50</v>
      </c>
      <c r="G13" s="11">
        <v>0.82499999999999996</v>
      </c>
      <c r="H13" s="52">
        <v>40.871290000000002</v>
      </c>
      <c r="I13" s="40" t="s">
        <v>196</v>
      </c>
      <c r="J13" s="10">
        <v>1</v>
      </c>
      <c r="K13" s="11">
        <v>0.82500000000000007</v>
      </c>
      <c r="L13" s="28" t="s">
        <v>284</v>
      </c>
      <c r="V13" s="1" t="s">
        <v>15</v>
      </c>
      <c r="W13" t="s">
        <v>283</v>
      </c>
      <c r="X13">
        <v>151</v>
      </c>
      <c r="Y13">
        <v>0.88759999999999994</v>
      </c>
      <c r="Z13">
        <v>268</v>
      </c>
      <c r="AA13">
        <v>0.87649999999999995</v>
      </c>
      <c r="AB13">
        <v>1.37</v>
      </c>
    </row>
    <row r="14" spans="1:29" x14ac:dyDescent="0.25">
      <c r="B14" s="27">
        <v>8</v>
      </c>
      <c r="C14" s="10" t="s">
        <v>80</v>
      </c>
      <c r="D14" s="10">
        <v>50</v>
      </c>
      <c r="E14" s="11">
        <v>0.18029000000000001</v>
      </c>
      <c r="F14" s="10">
        <v>50</v>
      </c>
      <c r="G14" s="11">
        <v>0.86399999999999999</v>
      </c>
      <c r="H14" s="52">
        <v>0.95050000000000001</v>
      </c>
      <c r="I14" s="40" t="s">
        <v>196</v>
      </c>
      <c r="J14" s="10">
        <v>2</v>
      </c>
      <c r="K14" s="11">
        <v>0.86399999999999999</v>
      </c>
      <c r="L14" s="28" t="s">
        <v>285</v>
      </c>
      <c r="M14" s="6"/>
      <c r="Q14" s="6"/>
      <c r="R14" s="6"/>
      <c r="S14" s="6"/>
      <c r="V14" s="1" t="s">
        <v>16</v>
      </c>
      <c r="W14" t="s">
        <v>283</v>
      </c>
      <c r="X14">
        <v>150</v>
      </c>
      <c r="Y14">
        <v>0.84299999999999997</v>
      </c>
      <c r="Z14">
        <v>257</v>
      </c>
      <c r="AA14">
        <v>0.88080000000000003</v>
      </c>
      <c r="AB14">
        <v>1.37</v>
      </c>
    </row>
    <row r="15" spans="1:29" x14ac:dyDescent="0.25">
      <c r="B15" s="27">
        <v>9</v>
      </c>
      <c r="C15" s="10" t="s">
        <v>80</v>
      </c>
      <c r="D15" s="10">
        <v>50</v>
      </c>
      <c r="E15" s="11">
        <v>0.15392</v>
      </c>
      <c r="F15" s="10">
        <v>50</v>
      </c>
      <c r="G15" s="11">
        <v>0.86399999999999999</v>
      </c>
      <c r="H15" s="52">
        <v>5.9405900000000003</v>
      </c>
      <c r="I15" s="40" t="s">
        <v>196</v>
      </c>
      <c r="J15" s="10">
        <v>2</v>
      </c>
      <c r="K15" s="11">
        <v>0.86399999999999999</v>
      </c>
      <c r="L15" s="28" t="s">
        <v>285</v>
      </c>
      <c r="M15" s="6"/>
      <c r="V15" t="s">
        <v>17</v>
      </c>
      <c r="W15" t="s">
        <v>283</v>
      </c>
      <c r="X15">
        <v>200</v>
      </c>
      <c r="Y15">
        <v>0.92400000000000004</v>
      </c>
      <c r="Z15">
        <v>362</v>
      </c>
      <c r="AA15">
        <v>0.85919999999999996</v>
      </c>
      <c r="AB15">
        <v>1.37</v>
      </c>
    </row>
    <row r="16" spans="1:29" x14ac:dyDescent="0.25">
      <c r="B16" s="27">
        <v>10</v>
      </c>
      <c r="C16" s="10" t="s">
        <v>80</v>
      </c>
      <c r="D16" s="10">
        <v>50</v>
      </c>
      <c r="E16" s="11">
        <v>0.14806</v>
      </c>
      <c r="F16" s="10">
        <v>50</v>
      </c>
      <c r="G16" s="11">
        <v>0.86399999999999999</v>
      </c>
      <c r="H16" s="52">
        <v>7.9603999999999999</v>
      </c>
      <c r="I16" s="40" t="s">
        <v>196</v>
      </c>
      <c r="J16" s="10">
        <v>2</v>
      </c>
      <c r="K16" s="11">
        <v>0.86399999999999999</v>
      </c>
      <c r="L16" s="28" t="s">
        <v>285</v>
      </c>
      <c r="M16" s="6"/>
      <c r="V16" t="s">
        <v>18</v>
      </c>
      <c r="W16" t="s">
        <v>282</v>
      </c>
      <c r="X16">
        <v>500</v>
      </c>
      <c r="Y16">
        <v>0.871</v>
      </c>
      <c r="Z16">
        <v>928</v>
      </c>
      <c r="AA16">
        <v>0.80600000000000005</v>
      </c>
      <c r="AB16">
        <v>1.37</v>
      </c>
    </row>
    <row r="17" spans="2:29" x14ac:dyDescent="0.25">
      <c r="B17" s="27">
        <v>11</v>
      </c>
      <c r="C17" s="10" t="s">
        <v>80</v>
      </c>
      <c r="D17" s="10">
        <v>50</v>
      </c>
      <c r="E17" s="11">
        <v>0.14299999999999999</v>
      </c>
      <c r="F17" s="10">
        <v>50</v>
      </c>
      <c r="G17" s="11">
        <v>0.86399999999999999</v>
      </c>
      <c r="H17" s="52">
        <v>12</v>
      </c>
      <c r="I17" s="40" t="s">
        <v>196</v>
      </c>
      <c r="J17" s="10">
        <v>2</v>
      </c>
      <c r="K17" s="11">
        <v>0.86399999999999999</v>
      </c>
      <c r="L17" s="28" t="s">
        <v>285</v>
      </c>
      <c r="M17" s="6"/>
      <c r="V17" t="s">
        <v>19</v>
      </c>
      <c r="W17" t="s">
        <v>282</v>
      </c>
      <c r="X17">
        <v>100</v>
      </c>
      <c r="Y17">
        <v>0.85109999999999997</v>
      </c>
      <c r="Z17">
        <v>350</v>
      </c>
      <c r="AA17">
        <v>0.85109999999999997</v>
      </c>
      <c r="AB17">
        <v>1.37</v>
      </c>
    </row>
    <row r="18" spans="2:29" x14ac:dyDescent="0.25">
      <c r="B18" s="27">
        <v>12</v>
      </c>
      <c r="C18" s="10" t="s">
        <v>80</v>
      </c>
      <c r="D18" s="10">
        <v>50</v>
      </c>
      <c r="E18" s="11">
        <v>0.12995000000000001</v>
      </c>
      <c r="F18" s="10">
        <v>50</v>
      </c>
      <c r="G18" s="11">
        <v>0.86399999999999999</v>
      </c>
      <c r="H18" s="52">
        <v>22.930689999999998</v>
      </c>
      <c r="I18" s="40" t="s">
        <v>196</v>
      </c>
      <c r="J18" s="10">
        <v>2</v>
      </c>
      <c r="K18" s="11">
        <v>0.86399999999999999</v>
      </c>
      <c r="L18" s="28" t="s">
        <v>285</v>
      </c>
      <c r="M18" s="6"/>
      <c r="V18" t="s">
        <v>20</v>
      </c>
      <c r="W18" t="s">
        <v>282</v>
      </c>
      <c r="X18">
        <v>150</v>
      </c>
      <c r="Y18">
        <v>0.85970000000000002</v>
      </c>
      <c r="Z18">
        <v>331</v>
      </c>
      <c r="AA18">
        <v>0.85970000000000002</v>
      </c>
      <c r="AB18">
        <v>1.37</v>
      </c>
    </row>
    <row r="19" spans="2:29" x14ac:dyDescent="0.25">
      <c r="B19" s="27">
        <v>13</v>
      </c>
      <c r="C19" s="10" t="s">
        <v>80</v>
      </c>
      <c r="D19" s="10">
        <v>50</v>
      </c>
      <c r="E19" s="11">
        <v>0.12676000000000001</v>
      </c>
      <c r="F19" s="10">
        <v>50</v>
      </c>
      <c r="G19" s="11">
        <v>0.86399999999999999</v>
      </c>
      <c r="H19" s="52">
        <v>31.9604</v>
      </c>
      <c r="I19" s="40" t="s">
        <v>196</v>
      </c>
      <c r="J19" s="10">
        <v>2</v>
      </c>
      <c r="K19" s="11">
        <v>0.86399999999999999</v>
      </c>
      <c r="L19" s="28" t="s">
        <v>285</v>
      </c>
      <c r="M19" s="6"/>
      <c r="V19" s="23" t="s">
        <v>21</v>
      </c>
      <c r="W19" s="23" t="s">
        <v>282</v>
      </c>
      <c r="X19" s="23">
        <v>300</v>
      </c>
      <c r="Y19" s="23">
        <v>0.80430000000000001</v>
      </c>
      <c r="Z19" s="23"/>
      <c r="AA19" s="23"/>
      <c r="AB19">
        <v>1.37</v>
      </c>
      <c r="AC19" t="s">
        <v>250</v>
      </c>
    </row>
    <row r="20" spans="2:29" x14ac:dyDescent="0.25">
      <c r="B20" s="27">
        <v>14</v>
      </c>
      <c r="C20" s="10" t="s">
        <v>80</v>
      </c>
      <c r="D20" s="10">
        <v>50</v>
      </c>
      <c r="E20" s="11">
        <v>0.11797000000000001</v>
      </c>
      <c r="F20" s="10">
        <v>50</v>
      </c>
      <c r="G20" s="11">
        <v>0.86399999999999999</v>
      </c>
      <c r="H20" s="52">
        <v>48</v>
      </c>
      <c r="I20" s="40" t="s">
        <v>196</v>
      </c>
      <c r="J20" s="10">
        <v>2</v>
      </c>
      <c r="K20" s="11">
        <v>0.86399999999999999</v>
      </c>
      <c r="L20" s="28" t="s">
        <v>285</v>
      </c>
      <c r="M20" s="6"/>
      <c r="V20" t="s">
        <v>22</v>
      </c>
      <c r="W20" t="s">
        <v>282</v>
      </c>
      <c r="X20">
        <v>400</v>
      </c>
      <c r="Y20">
        <v>0.82930000000000004</v>
      </c>
      <c r="Z20">
        <v>496</v>
      </c>
      <c r="AA20">
        <v>0.82989999999999997</v>
      </c>
      <c r="AB20">
        <v>1.37</v>
      </c>
    </row>
    <row r="21" spans="2:29" x14ac:dyDescent="0.25">
      <c r="B21" s="27">
        <v>15</v>
      </c>
      <c r="C21" s="10" t="s">
        <v>80</v>
      </c>
      <c r="D21" s="10">
        <v>50</v>
      </c>
      <c r="E21" s="11">
        <v>0.15817999999999999</v>
      </c>
      <c r="F21" s="10">
        <v>50</v>
      </c>
      <c r="G21" s="11">
        <v>0.90300000000000002</v>
      </c>
      <c r="H21" s="52">
        <v>1.90099</v>
      </c>
      <c r="I21" s="40" t="s">
        <v>196</v>
      </c>
      <c r="J21" s="10">
        <v>3</v>
      </c>
      <c r="K21" s="11">
        <v>0.90300000000000025</v>
      </c>
      <c r="L21" s="28" t="s">
        <v>286</v>
      </c>
      <c r="M21" s="6"/>
      <c r="V21" t="s">
        <v>23</v>
      </c>
      <c r="W21" t="s">
        <v>282</v>
      </c>
      <c r="X21">
        <v>500</v>
      </c>
      <c r="Y21">
        <v>0.81720000000000004</v>
      </c>
      <c r="Z21">
        <v>632</v>
      </c>
      <c r="AA21">
        <v>0.81720000000000004</v>
      </c>
      <c r="AB21">
        <v>1.37</v>
      </c>
    </row>
    <row r="22" spans="2:29" x14ac:dyDescent="0.25">
      <c r="B22" s="27">
        <v>16</v>
      </c>
      <c r="C22" s="10" t="s">
        <v>80</v>
      </c>
      <c r="D22" s="10">
        <v>50</v>
      </c>
      <c r="E22" s="11">
        <v>0.14354</v>
      </c>
      <c r="F22" s="10">
        <v>50</v>
      </c>
      <c r="G22" s="11">
        <v>0.90300000000000002</v>
      </c>
      <c r="H22" s="52">
        <v>5.9405900000000003</v>
      </c>
      <c r="I22" s="40" t="s">
        <v>196</v>
      </c>
      <c r="J22" s="10">
        <v>3</v>
      </c>
      <c r="K22" s="11">
        <v>0.90300000000000025</v>
      </c>
      <c r="L22" s="28" t="s">
        <v>286</v>
      </c>
      <c r="M22" s="6"/>
    </row>
    <row r="23" spans="2:29" x14ac:dyDescent="0.25">
      <c r="B23" s="27">
        <v>17</v>
      </c>
      <c r="C23" s="10" t="s">
        <v>80</v>
      </c>
      <c r="D23" s="10">
        <v>50</v>
      </c>
      <c r="E23" s="11">
        <v>0.13688</v>
      </c>
      <c r="F23" s="10">
        <v>50</v>
      </c>
      <c r="G23" s="11">
        <v>0.90300000000000002</v>
      </c>
      <c r="H23" s="52">
        <v>9.9802</v>
      </c>
      <c r="I23" s="40" t="s">
        <v>196</v>
      </c>
      <c r="J23" s="10">
        <v>3</v>
      </c>
      <c r="K23" s="11">
        <v>0.90300000000000025</v>
      </c>
      <c r="L23" s="28" t="s">
        <v>286</v>
      </c>
      <c r="M23" s="6"/>
    </row>
    <row r="24" spans="2:29" x14ac:dyDescent="0.25">
      <c r="B24" s="27">
        <v>18</v>
      </c>
      <c r="C24" s="10" t="s">
        <v>80</v>
      </c>
      <c r="D24" s="10">
        <v>50</v>
      </c>
      <c r="E24" s="11">
        <v>0.12515999999999999</v>
      </c>
      <c r="F24" s="10">
        <v>50</v>
      </c>
      <c r="G24" s="11">
        <v>0.90300000000000002</v>
      </c>
      <c r="H24" s="52">
        <v>14.9703</v>
      </c>
      <c r="I24" s="40" t="s">
        <v>196</v>
      </c>
      <c r="J24" s="10">
        <v>3</v>
      </c>
      <c r="K24" s="11">
        <v>0.90300000000000025</v>
      </c>
      <c r="L24" s="28" t="s">
        <v>286</v>
      </c>
      <c r="M24" s="6"/>
    </row>
    <row r="25" spans="2:29" x14ac:dyDescent="0.25">
      <c r="B25" s="27">
        <v>19</v>
      </c>
      <c r="C25" s="10" t="s">
        <v>80</v>
      </c>
      <c r="D25" s="10">
        <v>50</v>
      </c>
      <c r="E25" s="11">
        <v>0.12329</v>
      </c>
      <c r="F25" s="10">
        <v>50</v>
      </c>
      <c r="G25" s="11">
        <v>0.90300000000000002</v>
      </c>
      <c r="H25" s="52">
        <v>21.86139</v>
      </c>
      <c r="I25" s="40" t="s">
        <v>196</v>
      </c>
      <c r="J25" s="10">
        <v>3</v>
      </c>
      <c r="K25" s="11">
        <v>0.90300000000000025</v>
      </c>
      <c r="L25" s="28" t="s">
        <v>286</v>
      </c>
      <c r="M25" s="6"/>
    </row>
    <row r="26" spans="2:29" x14ac:dyDescent="0.25">
      <c r="B26" s="27">
        <v>20</v>
      </c>
      <c r="C26" s="10" t="s">
        <v>80</v>
      </c>
      <c r="D26" s="10">
        <v>50</v>
      </c>
      <c r="E26" s="11">
        <v>0.11849999999999999</v>
      </c>
      <c r="F26" s="10">
        <v>50</v>
      </c>
      <c r="G26" s="11">
        <v>0.90300000000000002</v>
      </c>
      <c r="H26" s="52">
        <v>25.90099</v>
      </c>
      <c r="I26" s="40" t="s">
        <v>196</v>
      </c>
      <c r="J26" s="10">
        <v>3</v>
      </c>
      <c r="K26" s="11">
        <v>0.90300000000000025</v>
      </c>
      <c r="L26" s="28" t="s">
        <v>286</v>
      </c>
      <c r="M26" s="6"/>
    </row>
    <row r="27" spans="2:29" x14ac:dyDescent="0.25">
      <c r="B27" s="27">
        <v>21</v>
      </c>
      <c r="C27" s="10" t="s">
        <v>80</v>
      </c>
      <c r="D27" s="10">
        <v>50</v>
      </c>
      <c r="E27" s="11">
        <v>0.11237</v>
      </c>
      <c r="F27" s="10">
        <v>50</v>
      </c>
      <c r="G27" s="11">
        <v>0.90300000000000002</v>
      </c>
      <c r="H27" s="52">
        <v>43.9604</v>
      </c>
      <c r="I27" s="40" t="s">
        <v>196</v>
      </c>
      <c r="J27" s="10">
        <v>3</v>
      </c>
      <c r="K27" s="11">
        <v>0.90300000000000025</v>
      </c>
      <c r="L27" s="28" t="s">
        <v>286</v>
      </c>
      <c r="M27" s="6"/>
    </row>
    <row r="28" spans="2:29" x14ac:dyDescent="0.25">
      <c r="B28" s="27">
        <v>22</v>
      </c>
      <c r="C28" s="10" t="s">
        <v>80</v>
      </c>
      <c r="D28" s="10">
        <v>100</v>
      </c>
      <c r="E28" s="11">
        <v>0.14247000000000001</v>
      </c>
      <c r="F28" s="10">
        <v>100</v>
      </c>
      <c r="G28" s="11">
        <v>0.90300000000000002</v>
      </c>
      <c r="H28" s="52">
        <v>1.90099</v>
      </c>
      <c r="I28" s="40" t="s">
        <v>196</v>
      </c>
      <c r="J28" s="10">
        <v>4</v>
      </c>
      <c r="K28" s="11">
        <v>0.90300000000000014</v>
      </c>
      <c r="L28" s="28" t="s">
        <v>287</v>
      </c>
      <c r="M28" s="6"/>
    </row>
    <row r="29" spans="2:29" x14ac:dyDescent="0.25">
      <c r="B29" s="27">
        <v>23</v>
      </c>
      <c r="C29" s="10" t="s">
        <v>80</v>
      </c>
      <c r="D29" s="10">
        <v>100</v>
      </c>
      <c r="E29" s="11">
        <v>0.13528000000000001</v>
      </c>
      <c r="F29" s="10">
        <v>100</v>
      </c>
      <c r="G29" s="11">
        <v>0.90300000000000002</v>
      </c>
      <c r="H29" s="52">
        <v>4.8712900000000001</v>
      </c>
      <c r="I29" s="40" t="s">
        <v>196</v>
      </c>
      <c r="J29" s="10">
        <v>4</v>
      </c>
      <c r="K29" s="11">
        <v>0.90300000000000014</v>
      </c>
      <c r="L29" s="28" t="s">
        <v>287</v>
      </c>
      <c r="M29" s="6"/>
    </row>
    <row r="30" spans="2:29" x14ac:dyDescent="0.25">
      <c r="B30" s="27">
        <v>24</v>
      </c>
      <c r="C30" s="10" t="s">
        <v>80</v>
      </c>
      <c r="D30" s="10">
        <v>100</v>
      </c>
      <c r="E30" s="11">
        <v>0.12995000000000001</v>
      </c>
      <c r="F30" s="10">
        <v>100</v>
      </c>
      <c r="G30" s="11">
        <v>0.90300000000000002</v>
      </c>
      <c r="H30" s="52">
        <v>8.9108900000000002</v>
      </c>
      <c r="I30" s="40" t="s">
        <v>196</v>
      </c>
      <c r="J30" s="10">
        <v>4</v>
      </c>
      <c r="K30" s="11">
        <v>0.90300000000000014</v>
      </c>
      <c r="L30" s="28" t="s">
        <v>287</v>
      </c>
      <c r="M30" s="6"/>
    </row>
    <row r="31" spans="2:29" x14ac:dyDescent="0.25">
      <c r="B31" s="27">
        <v>25</v>
      </c>
      <c r="C31" s="10" t="s">
        <v>80</v>
      </c>
      <c r="D31" s="10">
        <v>100</v>
      </c>
      <c r="E31" s="11">
        <v>0.11849999999999999</v>
      </c>
      <c r="F31" s="10">
        <v>100</v>
      </c>
      <c r="G31" s="11">
        <v>0.90300000000000002</v>
      </c>
      <c r="H31" s="52">
        <v>20.910889999999998</v>
      </c>
      <c r="I31" s="40" t="s">
        <v>196</v>
      </c>
      <c r="J31" s="10">
        <v>4</v>
      </c>
      <c r="K31" s="11">
        <v>0.90300000000000014</v>
      </c>
      <c r="L31" s="28" t="s">
        <v>287</v>
      </c>
      <c r="M31" s="6"/>
    </row>
    <row r="32" spans="2:29" ht="15.75" thickBot="1" x14ac:dyDescent="0.3">
      <c r="B32" s="29">
        <v>26</v>
      </c>
      <c r="C32" s="30" t="s">
        <v>80</v>
      </c>
      <c r="D32" s="30">
        <v>100</v>
      </c>
      <c r="E32" s="53">
        <v>0.11024</v>
      </c>
      <c r="F32" s="30">
        <v>100</v>
      </c>
      <c r="G32" s="53">
        <v>0.90300000000000002</v>
      </c>
      <c r="H32" s="54">
        <v>39.920789999999997</v>
      </c>
      <c r="I32" s="42" t="s">
        <v>196</v>
      </c>
      <c r="J32" s="30">
        <v>4</v>
      </c>
      <c r="K32" s="53">
        <v>0.90300000000000014</v>
      </c>
      <c r="L32" s="31" t="s">
        <v>287</v>
      </c>
      <c r="M32" s="6"/>
    </row>
    <row r="33" spans="1:26" ht="15.75" thickBot="1" x14ac:dyDescent="0.3">
      <c r="H33" s="35"/>
      <c r="I33" s="8"/>
      <c r="J33" s="37"/>
      <c r="K33" s="39"/>
      <c r="M33" s="6"/>
    </row>
    <row r="34" spans="1:26" ht="15.75" thickBot="1" x14ac:dyDescent="0.3">
      <c r="A34" s="20" t="s">
        <v>229</v>
      </c>
      <c r="B34" s="21" t="s">
        <v>185</v>
      </c>
      <c r="C34" s="22" t="s">
        <v>25</v>
      </c>
      <c r="H34" s="35"/>
      <c r="I34" s="8"/>
      <c r="J34" s="37"/>
      <c r="K34" s="39"/>
    </row>
    <row r="35" spans="1:26" x14ac:dyDescent="0.25">
      <c r="B35" s="18">
        <f t="shared" ref="B35:B50" si="1">Z3</f>
        <v>20</v>
      </c>
      <c r="C35" s="19">
        <f t="shared" ref="C35:C50" si="2">AA3</f>
        <v>0.96809999999999996</v>
      </c>
      <c r="I35" s="6"/>
      <c r="J35" s="6"/>
    </row>
    <row r="36" spans="1:26" x14ac:dyDescent="0.25">
      <c r="B36" s="18">
        <f t="shared" si="1"/>
        <v>28</v>
      </c>
      <c r="C36" s="19">
        <f t="shared" si="2"/>
        <v>0.96489999999999998</v>
      </c>
    </row>
    <row r="37" spans="1:26" x14ac:dyDescent="0.25">
      <c r="B37" s="18">
        <f t="shared" si="1"/>
        <v>39</v>
      </c>
      <c r="C37" s="19">
        <f t="shared" si="2"/>
        <v>0.96199999999999997</v>
      </c>
    </row>
    <row r="38" spans="1:26" x14ac:dyDescent="0.25">
      <c r="B38" s="18">
        <f t="shared" si="1"/>
        <v>47</v>
      </c>
      <c r="C38" s="19">
        <f t="shared" si="2"/>
        <v>0.94979999999999998</v>
      </c>
    </row>
    <row r="39" spans="1:26" x14ac:dyDescent="0.25">
      <c r="B39" s="18">
        <f t="shared" si="1"/>
        <v>70</v>
      </c>
      <c r="C39" s="19">
        <f t="shared" si="2"/>
        <v>0.93859999999999999</v>
      </c>
    </row>
    <row r="40" spans="1:26" x14ac:dyDescent="0.25">
      <c r="B40" s="18">
        <f t="shared" si="1"/>
        <v>100</v>
      </c>
      <c r="C40" s="19">
        <f t="shared" si="2"/>
        <v>0.91610000000000003</v>
      </c>
      <c r="M40" s="6"/>
      <c r="N40" s="6"/>
      <c r="O40" s="6"/>
      <c r="P40" s="7"/>
      <c r="T40" s="7"/>
      <c r="U40" s="7"/>
      <c r="V40" s="6"/>
      <c r="W40" s="5"/>
      <c r="X40" s="5"/>
      <c r="Y40" s="5"/>
      <c r="Z40" s="5"/>
    </row>
    <row r="41" spans="1:26" x14ac:dyDescent="0.25">
      <c r="B41" s="18">
        <f t="shared" si="1"/>
        <v>87</v>
      </c>
      <c r="C41" s="19">
        <f t="shared" si="2"/>
        <v>0.93030000000000002</v>
      </c>
      <c r="M41" s="37"/>
      <c r="N41" s="39"/>
      <c r="O41" s="39"/>
      <c r="P41" s="49"/>
      <c r="T41" s="37"/>
      <c r="U41" s="37"/>
      <c r="V41" s="4"/>
      <c r="W41" s="4"/>
      <c r="X41" s="37"/>
      <c r="Y41" s="4"/>
    </row>
    <row r="42" spans="1:26" x14ac:dyDescent="0.25">
      <c r="B42" s="18">
        <f t="shared" si="1"/>
        <v>134</v>
      </c>
      <c r="C42" s="19">
        <f t="shared" si="2"/>
        <v>0.89980000000000004</v>
      </c>
      <c r="M42" s="37"/>
      <c r="N42" s="39"/>
      <c r="O42" s="39"/>
      <c r="P42" s="49"/>
      <c r="T42" s="37"/>
      <c r="U42" s="37"/>
      <c r="V42" s="4"/>
      <c r="W42" s="4"/>
      <c r="X42" s="37"/>
      <c r="Y42" s="4"/>
    </row>
    <row r="43" spans="1:26" x14ac:dyDescent="0.25">
      <c r="B43" s="18">
        <f t="shared" si="1"/>
        <v>192</v>
      </c>
      <c r="C43" s="19">
        <f t="shared" si="2"/>
        <v>0.8821</v>
      </c>
      <c r="M43" s="37"/>
      <c r="N43" s="39"/>
      <c r="O43" s="39"/>
      <c r="P43" s="49"/>
      <c r="Q43" s="39"/>
      <c r="R43" s="37"/>
      <c r="S43" s="37"/>
      <c r="T43" s="37"/>
      <c r="U43" s="37"/>
      <c r="V43" s="4"/>
      <c r="W43" s="4"/>
      <c r="X43" s="37"/>
      <c r="Y43" s="4"/>
    </row>
    <row r="44" spans="1:26" x14ac:dyDescent="0.25">
      <c r="B44" s="18">
        <f t="shared" si="1"/>
        <v>271</v>
      </c>
      <c r="C44" s="19">
        <f t="shared" si="2"/>
        <v>0.86309999999999998</v>
      </c>
      <c r="M44" s="37"/>
      <c r="N44" s="39"/>
      <c r="O44" s="39"/>
      <c r="P44" s="49"/>
      <c r="Q44" s="39"/>
      <c r="R44" s="37"/>
      <c r="S44" s="37"/>
      <c r="T44" s="37"/>
      <c r="U44" s="37"/>
      <c r="V44" s="4"/>
      <c r="W44" s="4"/>
      <c r="X44" s="37"/>
      <c r="Y44" s="4"/>
    </row>
    <row r="45" spans="1:26" x14ac:dyDescent="0.25">
      <c r="B45" s="18">
        <f t="shared" si="1"/>
        <v>268</v>
      </c>
      <c r="C45" s="19">
        <f t="shared" si="2"/>
        <v>0.87649999999999995</v>
      </c>
      <c r="M45" s="37"/>
      <c r="N45" s="39"/>
      <c r="O45" s="39"/>
      <c r="P45" s="49"/>
      <c r="Q45" s="39"/>
      <c r="R45" s="37"/>
      <c r="S45" s="37"/>
      <c r="T45" s="37"/>
      <c r="U45" s="37"/>
      <c r="V45" s="4"/>
      <c r="W45" s="4"/>
      <c r="X45" s="37"/>
      <c r="Y45" s="4"/>
    </row>
    <row r="46" spans="1:26" x14ac:dyDescent="0.25">
      <c r="B46" s="18">
        <f t="shared" si="1"/>
        <v>257</v>
      </c>
      <c r="C46" s="19">
        <f t="shared" si="2"/>
        <v>0.88080000000000003</v>
      </c>
      <c r="M46" s="37"/>
      <c r="N46" s="39"/>
      <c r="O46" s="39"/>
      <c r="P46" s="49"/>
      <c r="Q46" s="39"/>
      <c r="R46" s="37"/>
      <c r="S46" s="37"/>
      <c r="T46" s="37"/>
      <c r="U46" s="37"/>
      <c r="V46" s="4"/>
      <c r="W46" s="4"/>
      <c r="X46" s="37"/>
      <c r="Y46" s="4"/>
    </row>
    <row r="47" spans="1:26" x14ac:dyDescent="0.25">
      <c r="B47" s="18">
        <f t="shared" si="1"/>
        <v>362</v>
      </c>
      <c r="C47" s="19">
        <f t="shared" si="2"/>
        <v>0.85919999999999996</v>
      </c>
      <c r="M47" s="37"/>
      <c r="N47" s="39"/>
      <c r="O47" s="39"/>
      <c r="P47" s="49"/>
      <c r="Q47" s="39"/>
      <c r="R47" s="37"/>
      <c r="S47" s="37"/>
      <c r="T47" s="37"/>
      <c r="U47" s="37"/>
      <c r="V47" s="4"/>
      <c r="W47" s="4"/>
      <c r="X47" s="37"/>
      <c r="Y47" s="4"/>
    </row>
    <row r="48" spans="1:26" x14ac:dyDescent="0.25">
      <c r="B48" s="18">
        <f t="shared" si="1"/>
        <v>928</v>
      </c>
      <c r="C48" s="19">
        <f t="shared" si="2"/>
        <v>0.80600000000000005</v>
      </c>
      <c r="M48" s="37"/>
      <c r="N48" s="39"/>
      <c r="O48" s="39"/>
      <c r="P48" s="49"/>
      <c r="Q48" s="39"/>
      <c r="R48" s="37"/>
      <c r="S48" s="37"/>
      <c r="T48" s="37"/>
      <c r="U48" s="37"/>
      <c r="V48" s="4"/>
      <c r="W48" s="4"/>
      <c r="X48" s="37"/>
      <c r="Y48" s="4"/>
    </row>
    <row r="49" spans="2:21" x14ac:dyDescent="0.25">
      <c r="B49" s="18">
        <f t="shared" si="1"/>
        <v>350</v>
      </c>
      <c r="C49" s="19">
        <f t="shared" si="2"/>
        <v>0.85109999999999997</v>
      </c>
      <c r="M49" s="6"/>
      <c r="N49" s="6"/>
      <c r="O49" s="5"/>
      <c r="P49" s="5"/>
      <c r="Q49" s="5"/>
      <c r="R49" s="5"/>
      <c r="T49" s="7"/>
      <c r="U49" s="7"/>
    </row>
    <row r="50" spans="2:21" x14ac:dyDescent="0.25">
      <c r="B50" s="18">
        <f t="shared" si="1"/>
        <v>331</v>
      </c>
      <c r="C50" s="19">
        <f t="shared" si="2"/>
        <v>0.85970000000000002</v>
      </c>
      <c r="M50" s="37"/>
      <c r="N50" s="37"/>
      <c r="O50" s="4"/>
      <c r="P50" s="4"/>
      <c r="Q50" s="37"/>
      <c r="R50" s="4"/>
      <c r="T50" s="37"/>
      <c r="U50" s="37"/>
    </row>
    <row r="51" spans="2:21" x14ac:dyDescent="0.25">
      <c r="B51" s="18">
        <f>Z20</f>
        <v>496</v>
      </c>
      <c r="C51" s="19">
        <f>AA20</f>
        <v>0.82989999999999997</v>
      </c>
      <c r="M51" s="37"/>
      <c r="N51" s="37"/>
      <c r="O51" s="4"/>
      <c r="P51" s="4"/>
      <c r="Q51" s="37"/>
      <c r="R51" s="4"/>
      <c r="T51" s="37"/>
      <c r="U51" s="37"/>
    </row>
    <row r="52" spans="2:21" x14ac:dyDescent="0.25">
      <c r="B52" s="18">
        <f>Z21</f>
        <v>632</v>
      </c>
      <c r="C52" s="19">
        <f>AA21</f>
        <v>0.81720000000000004</v>
      </c>
      <c r="M52" s="37"/>
      <c r="N52" s="37"/>
      <c r="O52" s="4"/>
      <c r="P52" s="4"/>
      <c r="Q52" s="37"/>
      <c r="R52" s="4"/>
      <c r="T52" s="37"/>
      <c r="U52" s="37"/>
    </row>
    <row r="53" spans="2:21" x14ac:dyDescent="0.25">
      <c r="M53" s="37"/>
      <c r="N53" s="37"/>
      <c r="O53" s="4"/>
      <c r="P53" s="4"/>
      <c r="Q53" s="37"/>
      <c r="R53" s="4"/>
      <c r="T53" s="37"/>
      <c r="U53" s="37"/>
    </row>
    <row r="54" spans="2:21" x14ac:dyDescent="0.25">
      <c r="M54" s="37"/>
      <c r="N54" s="37"/>
      <c r="O54" s="4"/>
      <c r="P54" s="4"/>
      <c r="Q54" s="37"/>
      <c r="R54" s="4"/>
      <c r="T54" s="37"/>
      <c r="U54" s="37"/>
    </row>
    <row r="55" spans="2:21" x14ac:dyDescent="0.25">
      <c r="M55" s="37"/>
      <c r="N55" s="37"/>
      <c r="O55" s="4"/>
      <c r="P55" s="4"/>
      <c r="Q55" s="37"/>
      <c r="R55" s="4"/>
      <c r="T55" s="37"/>
      <c r="U55" s="37"/>
    </row>
    <row r="56" spans="2:21" x14ac:dyDescent="0.25">
      <c r="M56" s="37"/>
      <c r="N56" s="37"/>
      <c r="O56" s="4"/>
      <c r="P56" s="4"/>
      <c r="Q56" s="37"/>
      <c r="R56" s="4"/>
      <c r="T56" s="37"/>
      <c r="U56" s="37"/>
    </row>
    <row r="57" spans="2:21" x14ac:dyDescent="0.25">
      <c r="M57" s="37"/>
      <c r="N57" s="37"/>
      <c r="O57" s="4"/>
      <c r="P57" s="4"/>
      <c r="Q57" s="37"/>
      <c r="R57" s="4"/>
      <c r="T57" s="37"/>
      <c r="U57" s="37"/>
    </row>
    <row r="58" spans="2:21" x14ac:dyDescent="0.25">
      <c r="M58" s="37"/>
      <c r="N58" s="37"/>
      <c r="O58" s="4"/>
      <c r="P58" s="4"/>
      <c r="Q58" s="37"/>
      <c r="R58" s="4"/>
      <c r="T58" s="37"/>
      <c r="U58" s="37"/>
    </row>
    <row r="59" spans="2:21" x14ac:dyDescent="0.25">
      <c r="M59" s="37"/>
      <c r="N59" s="37"/>
      <c r="O59" s="4"/>
      <c r="P59" s="4"/>
      <c r="Q59" s="37"/>
      <c r="R59" s="4"/>
      <c r="T59" s="37"/>
      <c r="U59" s="37"/>
    </row>
    <row r="60" spans="2:21" x14ac:dyDescent="0.25">
      <c r="M60" s="37"/>
      <c r="N60" s="37"/>
      <c r="O60" s="4"/>
      <c r="P60" s="4"/>
      <c r="Q60" s="37"/>
      <c r="R60" s="4"/>
      <c r="T60" s="37"/>
      <c r="U60" s="37"/>
    </row>
    <row r="61" spans="2:21" x14ac:dyDescent="0.25">
      <c r="M61" s="37"/>
      <c r="N61" s="37"/>
      <c r="O61" s="4"/>
      <c r="P61" s="4"/>
      <c r="Q61" s="37"/>
      <c r="R61" s="4"/>
      <c r="T61" s="37"/>
      <c r="U61" s="37"/>
    </row>
    <row r="62" spans="2:21" x14ac:dyDescent="0.25">
      <c r="M62" s="37"/>
      <c r="N62" s="37"/>
      <c r="O62" s="4"/>
      <c r="P62" s="4"/>
      <c r="Q62" s="37"/>
      <c r="R62" s="4"/>
      <c r="T62" s="37"/>
      <c r="U62" s="37"/>
    </row>
    <row r="63" spans="2:21" x14ac:dyDescent="0.25">
      <c r="M63" s="37"/>
      <c r="N63" s="37"/>
      <c r="O63" s="4"/>
      <c r="P63" s="4"/>
      <c r="Q63" s="37"/>
      <c r="R63" s="4"/>
      <c r="T63" s="37"/>
      <c r="U63" s="37"/>
    </row>
    <row r="64" spans="2:21" x14ac:dyDescent="0.25">
      <c r="M64" s="37"/>
      <c r="N64" s="37"/>
      <c r="O64" s="4"/>
      <c r="P64" s="4"/>
      <c r="Q64" s="37"/>
      <c r="R64" s="4"/>
      <c r="T64" s="37"/>
      <c r="U64" s="37"/>
    </row>
    <row r="65" spans="1:21" x14ac:dyDescent="0.25">
      <c r="M65" s="37"/>
      <c r="N65" s="37"/>
      <c r="O65" s="4"/>
      <c r="P65" s="4"/>
      <c r="Q65" s="37"/>
      <c r="R65" s="4"/>
      <c r="T65" s="37"/>
      <c r="U65" s="37"/>
    </row>
    <row r="66" spans="1:21" x14ac:dyDescent="0.25">
      <c r="M66" s="37"/>
      <c r="N66" s="37"/>
      <c r="O66" s="4"/>
      <c r="P66" s="4"/>
      <c r="Q66" s="37"/>
      <c r="R66" s="4"/>
      <c r="T66" s="37"/>
      <c r="U66" s="37"/>
    </row>
    <row r="67" spans="1:21" x14ac:dyDescent="0.25">
      <c r="A67" s="36"/>
      <c r="B67" s="37"/>
      <c r="C67" s="37"/>
      <c r="D67" s="39"/>
      <c r="E67" s="37"/>
      <c r="F67" s="37"/>
      <c r="G67" s="39"/>
      <c r="H67" s="37"/>
      <c r="I67" s="37"/>
      <c r="J67" s="39"/>
      <c r="K67" s="49"/>
      <c r="L67" s="39"/>
      <c r="M67" s="37"/>
      <c r="N67" s="37"/>
      <c r="O67" s="4"/>
      <c r="P67" s="4"/>
      <c r="Q67" s="37"/>
      <c r="R67" s="4"/>
      <c r="T67" s="37"/>
      <c r="U67" s="37"/>
    </row>
    <row r="68" spans="1:21" x14ac:dyDescent="0.25">
      <c r="A68" s="36"/>
      <c r="B68" s="37"/>
      <c r="C68" s="37"/>
      <c r="D68" s="39"/>
      <c r="E68" s="37"/>
      <c r="F68" s="37"/>
      <c r="G68" s="39"/>
      <c r="H68" s="37"/>
      <c r="I68" s="37"/>
      <c r="J68" s="39"/>
      <c r="K68" s="49"/>
      <c r="L68" s="39"/>
      <c r="M68" s="37"/>
      <c r="N68" s="37"/>
      <c r="O68" s="4"/>
      <c r="P68" s="4"/>
      <c r="Q68" s="37"/>
      <c r="R68" s="4"/>
      <c r="T68" s="37"/>
      <c r="U68" s="37"/>
    </row>
    <row r="69" spans="1:21" x14ac:dyDescent="0.25">
      <c r="A69" s="36"/>
      <c r="B69" s="37"/>
      <c r="C69" s="37"/>
      <c r="D69" s="39"/>
      <c r="E69" s="37"/>
      <c r="F69" s="37"/>
      <c r="G69" s="39"/>
      <c r="H69" s="37"/>
      <c r="I69" s="37"/>
      <c r="J69" s="39"/>
      <c r="K69" s="49"/>
      <c r="L69" s="39"/>
      <c r="M69" s="37"/>
      <c r="N69" s="37"/>
      <c r="O69" s="4"/>
      <c r="P69" s="4"/>
      <c r="Q69" s="37"/>
      <c r="R69" s="4"/>
      <c r="T69" s="37"/>
      <c r="U69" s="37"/>
    </row>
    <row r="70" spans="1:21" x14ac:dyDescent="0.25">
      <c r="A70" s="36"/>
      <c r="B70" s="37"/>
      <c r="C70" s="37"/>
      <c r="D70" s="39"/>
      <c r="E70" s="37"/>
      <c r="F70" s="37"/>
      <c r="G70" s="39"/>
      <c r="H70" s="37"/>
      <c r="I70" s="37"/>
      <c r="J70" s="39"/>
      <c r="K70" s="49"/>
      <c r="L70" s="39"/>
      <c r="M70" s="37"/>
      <c r="N70" s="37"/>
      <c r="O70" s="4"/>
      <c r="P70" s="4"/>
      <c r="Q70" s="37"/>
      <c r="R70" s="4"/>
      <c r="T70" s="37"/>
      <c r="U70" s="37"/>
    </row>
    <row r="71" spans="1:21" x14ac:dyDescent="0.25">
      <c r="A71" s="36"/>
      <c r="B71" s="37"/>
      <c r="C71" s="37"/>
      <c r="D71" s="39"/>
      <c r="E71" s="37"/>
      <c r="F71" s="37"/>
      <c r="G71" s="39"/>
      <c r="H71" s="37"/>
      <c r="I71" s="37"/>
      <c r="J71" s="39"/>
      <c r="K71" s="49"/>
      <c r="L71" s="39"/>
      <c r="M71" s="37"/>
      <c r="N71" s="37"/>
      <c r="O71" s="4"/>
      <c r="P71" s="4"/>
      <c r="Q71" s="37"/>
      <c r="R71" s="4"/>
      <c r="T71" s="37"/>
      <c r="U71" s="37"/>
    </row>
    <row r="72" spans="1:21" x14ac:dyDescent="0.25">
      <c r="A72" s="36"/>
      <c r="B72" s="37"/>
      <c r="C72" s="37"/>
      <c r="D72" s="39"/>
      <c r="E72" s="37"/>
      <c r="F72" s="37"/>
      <c r="G72" s="39"/>
      <c r="H72" s="37"/>
      <c r="I72" s="37"/>
      <c r="J72" s="39"/>
      <c r="K72" s="49"/>
      <c r="L72" s="39"/>
      <c r="M72" s="37"/>
      <c r="N72" s="37"/>
      <c r="O72" s="4"/>
      <c r="P72" s="4"/>
      <c r="Q72" s="37"/>
      <c r="R72" s="4"/>
      <c r="T72" s="37"/>
      <c r="U72" s="37"/>
    </row>
    <row r="73" spans="1:21" x14ac:dyDescent="0.25">
      <c r="A73" s="36"/>
      <c r="B73" s="37"/>
      <c r="C73" s="37"/>
      <c r="D73" s="39"/>
      <c r="E73" s="37"/>
      <c r="F73" s="37"/>
      <c r="G73" s="39"/>
      <c r="H73" s="37"/>
      <c r="I73" s="37"/>
      <c r="J73" s="39"/>
      <c r="K73" s="49"/>
      <c r="L73" s="39"/>
      <c r="M73" s="37"/>
      <c r="N73" s="37"/>
      <c r="O73" s="4"/>
      <c r="P73" s="4"/>
      <c r="Q73" s="37"/>
      <c r="R73" s="4"/>
      <c r="T73" s="37"/>
      <c r="U73" s="37"/>
    </row>
    <row r="74" spans="1:21" x14ac:dyDescent="0.25">
      <c r="A74" s="36"/>
      <c r="B74" s="37"/>
      <c r="C74" s="37"/>
      <c r="D74" s="39"/>
      <c r="E74" s="37"/>
      <c r="F74" s="37"/>
      <c r="G74" s="39"/>
      <c r="H74" s="37"/>
      <c r="I74" s="37"/>
      <c r="J74" s="39"/>
      <c r="K74" s="49"/>
      <c r="L74" s="39"/>
      <c r="M74" s="37"/>
      <c r="N74" s="37"/>
      <c r="O74" s="4"/>
      <c r="P74" s="4"/>
      <c r="Q74" s="37"/>
      <c r="R74" s="4"/>
      <c r="T74" s="37"/>
      <c r="U74" s="37"/>
    </row>
    <row r="75" spans="1:21" x14ac:dyDescent="0.25">
      <c r="A75" s="36"/>
      <c r="B75" s="37"/>
      <c r="C75" s="37"/>
      <c r="D75" s="39"/>
      <c r="E75" s="37"/>
      <c r="F75" s="37"/>
      <c r="G75" s="39"/>
      <c r="H75" s="37"/>
      <c r="I75" s="37"/>
      <c r="J75" s="39"/>
      <c r="K75" s="49"/>
      <c r="L75" s="39"/>
      <c r="M75" s="37"/>
      <c r="N75" s="37"/>
      <c r="O75" s="4"/>
      <c r="P75" s="4"/>
      <c r="Q75" s="37"/>
      <c r="R75" s="4"/>
      <c r="T75" s="37"/>
      <c r="U75" s="37"/>
    </row>
    <row r="104" spans="5:10" x14ac:dyDescent="0.25">
      <c r="E104" s="4"/>
      <c r="G104" s="4"/>
      <c r="H104" s="50"/>
      <c r="I104" s="50"/>
      <c r="J104" s="50"/>
    </row>
    <row r="105" spans="5:10" x14ac:dyDescent="0.25">
      <c r="E105" s="4"/>
      <c r="G105" s="4"/>
      <c r="H105" s="50"/>
      <c r="I105" s="50"/>
    </row>
    <row r="106" spans="5:10" x14ac:dyDescent="0.25">
      <c r="E106" s="4"/>
      <c r="G106" s="4"/>
      <c r="H106" s="50"/>
      <c r="I106" s="50"/>
    </row>
    <row r="107" spans="5:10" x14ac:dyDescent="0.25">
      <c r="E107" s="4"/>
      <c r="G107" s="4"/>
      <c r="H107" s="50"/>
      <c r="I107" s="50"/>
    </row>
    <row r="108" spans="5:10" x14ac:dyDescent="0.25">
      <c r="E108" s="4"/>
      <c r="G108" s="4"/>
      <c r="H108" s="50"/>
      <c r="I108" s="50"/>
    </row>
    <row r="109" spans="5:10" x14ac:dyDescent="0.25">
      <c r="E109" s="4"/>
      <c r="G109" s="4"/>
      <c r="H109" s="50"/>
      <c r="I109" s="50"/>
    </row>
    <row r="110" spans="5:10" x14ac:dyDescent="0.25">
      <c r="E110" s="4"/>
      <c r="G110" s="4"/>
      <c r="H110" s="50"/>
      <c r="I110" s="50"/>
    </row>
    <row r="111" spans="5:10" x14ac:dyDescent="0.25">
      <c r="E111" s="4"/>
      <c r="G111" s="4"/>
      <c r="H111" s="50"/>
      <c r="I111" s="50"/>
    </row>
    <row r="112" spans="5:10" x14ac:dyDescent="0.25">
      <c r="E112" s="4"/>
      <c r="G112" s="4"/>
      <c r="H112" s="50"/>
      <c r="I112" s="50"/>
    </row>
    <row r="113" spans="5:9" x14ac:dyDescent="0.25">
      <c r="E113" s="4"/>
      <c r="G113" s="4"/>
      <c r="H113" s="50"/>
      <c r="I113" s="50"/>
    </row>
    <row r="114" spans="5:9" x14ac:dyDescent="0.25">
      <c r="E114" s="4"/>
      <c r="G114" s="4"/>
      <c r="H114" s="50"/>
      <c r="I114" s="50"/>
    </row>
    <row r="115" spans="5:9" x14ac:dyDescent="0.25">
      <c r="E115" s="4"/>
      <c r="G115" s="4"/>
      <c r="H115" s="50"/>
      <c r="I115" s="50"/>
    </row>
    <row r="116" spans="5:9" x14ac:dyDescent="0.25">
      <c r="E116" s="4"/>
      <c r="G116" s="4"/>
      <c r="H116" s="50"/>
      <c r="I116" s="50"/>
    </row>
    <row r="117" spans="5:9" x14ac:dyDescent="0.25">
      <c r="E117" s="4"/>
      <c r="G117" s="4"/>
      <c r="H117" s="50"/>
      <c r="I117" s="50"/>
    </row>
    <row r="118" spans="5:9" x14ac:dyDescent="0.25">
      <c r="E118" s="4"/>
      <c r="G118" s="4"/>
      <c r="H118" s="50"/>
      <c r="I118" s="50"/>
    </row>
    <row r="119" spans="5:9" x14ac:dyDescent="0.25">
      <c r="E119" s="4"/>
      <c r="G119" s="4"/>
      <c r="H119" s="50"/>
      <c r="I119" s="50"/>
    </row>
    <row r="120" spans="5:9" x14ac:dyDescent="0.25">
      <c r="E120" s="4"/>
      <c r="G120" s="4"/>
      <c r="H120" s="50"/>
      <c r="I120" s="50"/>
    </row>
    <row r="121" spans="5:9" x14ac:dyDescent="0.25">
      <c r="E121" s="4"/>
      <c r="G121" s="4"/>
      <c r="H121" s="50"/>
      <c r="I121" s="50"/>
    </row>
    <row r="122" spans="5:9" x14ac:dyDescent="0.25">
      <c r="E122" s="4"/>
      <c r="G122" s="4"/>
      <c r="H122" s="50"/>
      <c r="I122" s="50"/>
    </row>
    <row r="123" spans="5:9" x14ac:dyDescent="0.25">
      <c r="E123" s="4"/>
      <c r="G123" s="4"/>
      <c r="H123" s="50"/>
      <c r="I123" s="50"/>
    </row>
    <row r="124" spans="5:9" x14ac:dyDescent="0.25">
      <c r="E124" s="4"/>
      <c r="G124" s="4"/>
      <c r="H124" s="50"/>
      <c r="I124" s="50"/>
    </row>
    <row r="125" spans="5:9" x14ac:dyDescent="0.25">
      <c r="E125" s="4"/>
      <c r="G125" s="4"/>
      <c r="H125" s="50"/>
      <c r="I125" s="50"/>
    </row>
    <row r="126" spans="5:9" x14ac:dyDescent="0.25">
      <c r="E126" s="4"/>
      <c r="G126" s="4"/>
      <c r="H126" s="50"/>
      <c r="I126" s="50"/>
    </row>
    <row r="127" spans="5:9" x14ac:dyDescent="0.25">
      <c r="E127" s="4"/>
      <c r="G127" s="4"/>
      <c r="H127" s="50"/>
      <c r="I127" s="50"/>
    </row>
    <row r="128" spans="5:9" x14ac:dyDescent="0.25">
      <c r="E128" s="4"/>
      <c r="G128" s="4"/>
      <c r="H128" s="50"/>
      <c r="I128" s="50"/>
    </row>
    <row r="129" spans="5:9" x14ac:dyDescent="0.25">
      <c r="E129" s="4"/>
      <c r="G129" s="4"/>
      <c r="H129" s="50"/>
      <c r="I129" s="50"/>
    </row>
    <row r="130" spans="5:9" x14ac:dyDescent="0.25">
      <c r="E130" s="4"/>
      <c r="G130" s="4"/>
      <c r="H130" s="50"/>
      <c r="I130" s="50"/>
    </row>
    <row r="131" spans="5:9" x14ac:dyDescent="0.25">
      <c r="E131" s="4"/>
      <c r="G131" s="4"/>
      <c r="H131" s="50"/>
      <c r="I131" s="50"/>
    </row>
    <row r="132" spans="5:9" x14ac:dyDescent="0.25">
      <c r="E132" s="4"/>
      <c r="G132" s="4"/>
      <c r="H132" s="50"/>
      <c r="I132" s="50"/>
    </row>
    <row r="133" spans="5:9" x14ac:dyDescent="0.25">
      <c r="E133" s="4"/>
      <c r="G133" s="4"/>
      <c r="H133" s="50"/>
      <c r="I133" s="50"/>
    </row>
    <row r="134" spans="5:9" x14ac:dyDescent="0.25">
      <c r="E134" s="4"/>
      <c r="G134" s="4"/>
      <c r="H134" s="50"/>
      <c r="I134" s="50"/>
    </row>
    <row r="135" spans="5:9" x14ac:dyDescent="0.25">
      <c r="E135" s="4"/>
      <c r="G135" s="4"/>
      <c r="H135" s="50"/>
      <c r="I135" s="50"/>
    </row>
    <row r="136" spans="5:9" x14ac:dyDescent="0.25">
      <c r="E136" s="4"/>
      <c r="G136" s="4"/>
      <c r="H136" s="50"/>
      <c r="I136" s="50"/>
    </row>
    <row r="137" spans="5:9" x14ac:dyDescent="0.25">
      <c r="E137" s="4"/>
      <c r="G137" s="4"/>
      <c r="H137" s="50"/>
      <c r="I137" s="50"/>
    </row>
    <row r="138" spans="5:9" x14ac:dyDescent="0.25">
      <c r="E138" s="4"/>
      <c r="G138" s="4"/>
      <c r="H138" s="50"/>
      <c r="I138" s="50"/>
    </row>
    <row r="139" spans="5:9" x14ac:dyDescent="0.25">
      <c r="E139" s="4"/>
      <c r="G139" s="4"/>
      <c r="H139" s="50"/>
      <c r="I139" s="50"/>
    </row>
    <row r="140" spans="5:9" x14ac:dyDescent="0.25">
      <c r="E140" s="4"/>
      <c r="G140" s="4"/>
      <c r="H140" s="50"/>
      <c r="I140" s="50"/>
    </row>
    <row r="141" spans="5:9" x14ac:dyDescent="0.25">
      <c r="E141" s="4"/>
      <c r="G141" s="4"/>
      <c r="H141" s="50"/>
      <c r="I141" s="50"/>
    </row>
    <row r="142" spans="5:9" x14ac:dyDescent="0.25">
      <c r="E142" s="4"/>
      <c r="G142" s="4"/>
      <c r="H142" s="50"/>
      <c r="I142" s="50"/>
    </row>
    <row r="143" spans="5:9" x14ac:dyDescent="0.25">
      <c r="E143" s="4"/>
      <c r="G143" s="4"/>
      <c r="H143" s="50"/>
      <c r="I143" s="50"/>
    </row>
    <row r="144" spans="5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  <row r="157" spans="9:9" x14ac:dyDescent="0.25">
      <c r="I157" s="50"/>
    </row>
  </sheetData>
  <phoneticPr fontId="6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C9DEF1-0726-4BE4-A11C-121AAF3E7709}">
  <sheetPr>
    <tabColor rgb="FF92D050"/>
  </sheetPr>
  <dimension ref="A1:AA27"/>
  <sheetViews>
    <sheetView workbookViewId="0">
      <selection activeCell="A13" sqref="A13:XFD13"/>
    </sheetView>
  </sheetViews>
  <sheetFormatPr baseColWidth="10" defaultColWidth="9.140625" defaultRowHeight="15" x14ac:dyDescent="0.25"/>
  <sheetData>
    <row r="1" spans="1:27" s="149" customFormat="1" x14ac:dyDescent="0.25">
      <c r="A1" s="149" t="s">
        <v>79</v>
      </c>
      <c r="B1" s="149" t="s">
        <v>648</v>
      </c>
      <c r="C1" s="149" t="s">
        <v>649</v>
      </c>
      <c r="D1" s="149" t="s">
        <v>650</v>
      </c>
      <c r="E1" s="149" t="s">
        <v>651</v>
      </c>
      <c r="F1" s="149" t="s">
        <v>652</v>
      </c>
      <c r="G1" s="149" t="s">
        <v>653</v>
      </c>
      <c r="H1" s="149" t="s">
        <v>654</v>
      </c>
      <c r="I1" s="149" t="s">
        <v>655</v>
      </c>
      <c r="J1" s="149" t="s">
        <v>656</v>
      </c>
      <c r="K1" s="149" t="s">
        <v>657</v>
      </c>
      <c r="L1" s="149" t="s">
        <v>658</v>
      </c>
      <c r="M1" s="149" t="s">
        <v>659</v>
      </c>
      <c r="N1" s="149" t="s">
        <v>660</v>
      </c>
      <c r="O1" s="149" t="s">
        <v>661</v>
      </c>
      <c r="P1" s="149" t="s">
        <v>662</v>
      </c>
      <c r="Q1" s="149" t="s">
        <v>638</v>
      </c>
      <c r="R1" s="149" t="s">
        <v>663</v>
      </c>
      <c r="S1" s="149" t="s">
        <v>664</v>
      </c>
      <c r="T1" s="149" t="s">
        <v>665</v>
      </c>
      <c r="U1" s="149" t="s">
        <v>666</v>
      </c>
      <c r="V1" s="149" t="s">
        <v>667</v>
      </c>
      <c r="W1" s="149" t="s">
        <v>668</v>
      </c>
      <c r="X1" s="149" t="s">
        <v>669</v>
      </c>
      <c r="Y1" s="149" t="s">
        <v>670</v>
      </c>
      <c r="Z1" s="149" t="s">
        <v>671</v>
      </c>
      <c r="AA1" s="149" t="s">
        <v>672</v>
      </c>
    </row>
    <row r="2" spans="1:27" x14ac:dyDescent="0.25">
      <c r="A2" t="s">
        <v>119</v>
      </c>
      <c r="B2" t="s">
        <v>112</v>
      </c>
      <c r="C2">
        <v>0.8352990520091903</v>
      </c>
      <c r="D2">
        <v>5.9685291991842726E-3</v>
      </c>
      <c r="E2">
        <v>1.6527722405089821E-2</v>
      </c>
      <c r="F2">
        <v>1.451282662068765E-3</v>
      </c>
      <c r="O2">
        <v>6.3538746772988288E-3</v>
      </c>
      <c r="P2">
        <v>1.503335024528327E-3</v>
      </c>
      <c r="Q2">
        <v>0.93669072238327167</v>
      </c>
      <c r="R2">
        <v>0.93141494924854429</v>
      </c>
      <c r="S2">
        <v>0.91220219288939663</v>
      </c>
      <c r="T2">
        <v>0.9285714285714286</v>
      </c>
      <c r="U2">
        <v>1</v>
      </c>
      <c r="V2">
        <v>1.0006862641691889</v>
      </c>
      <c r="W2">
        <v>7428.0329123444553</v>
      </c>
      <c r="X2">
        <v>7399.7000367891042</v>
      </c>
      <c r="Y2">
        <v>0</v>
      </c>
      <c r="Z2">
        <v>0</v>
      </c>
      <c r="AA2">
        <v>0.85123765748618863</v>
      </c>
    </row>
    <row r="3" spans="1:27" x14ac:dyDescent="0.25">
      <c r="A3" t="s">
        <v>554</v>
      </c>
      <c r="B3" t="s">
        <v>112</v>
      </c>
      <c r="C3">
        <v>0.98582415861284789</v>
      </c>
      <c r="D3">
        <v>1.938820819981979E-2</v>
      </c>
      <c r="E3">
        <v>2.467750113693001E-2</v>
      </c>
      <c r="F3">
        <v>3.5255193718071111E-3</v>
      </c>
      <c r="O3">
        <v>1.371477594268492E-2</v>
      </c>
      <c r="P3">
        <v>4.020357221618494E-3</v>
      </c>
      <c r="Q3">
        <v>0.89005241235801635</v>
      </c>
      <c r="R3">
        <v>0.87783601373112929</v>
      </c>
      <c r="S3">
        <v>0.83795850986916465</v>
      </c>
      <c r="T3">
        <v>1</v>
      </c>
      <c r="U3">
        <v>1</v>
      </c>
      <c r="V3">
        <v>1.0007377845799961</v>
      </c>
      <c r="W3">
        <v>6717.8242506020179</v>
      </c>
      <c r="X3">
        <v>7573.575265605974</v>
      </c>
      <c r="Y3">
        <v>0</v>
      </c>
      <c r="Z3">
        <v>0</v>
      </c>
      <c r="AA3">
        <v>0.82037384416835346</v>
      </c>
    </row>
    <row r="4" spans="1:27" x14ac:dyDescent="0.25">
      <c r="A4" t="s">
        <v>555</v>
      </c>
      <c r="B4" t="s">
        <v>113</v>
      </c>
      <c r="C4">
        <v>0.62268930901719444</v>
      </c>
      <c r="D4">
        <v>6.2133842327280631E-3</v>
      </c>
      <c r="K4">
        <v>1.9316534554007409E-2</v>
      </c>
      <c r="L4">
        <v>1.454786264769258E-3</v>
      </c>
      <c r="O4">
        <v>1.0849323019431929E-2</v>
      </c>
      <c r="P4">
        <v>2.4744550750403632E-3</v>
      </c>
      <c r="Q4">
        <v>0.94632026403256253</v>
      </c>
      <c r="R4">
        <v>0.94219105357352884</v>
      </c>
      <c r="S4">
        <v>0.92789604128542846</v>
      </c>
      <c r="T4">
        <v>0.93333333333333335</v>
      </c>
      <c r="U4">
        <v>1</v>
      </c>
      <c r="V4">
        <v>1.000369035538099</v>
      </c>
      <c r="W4">
        <v>8732.6075736506864</v>
      </c>
      <c r="X4">
        <v>9706.6750056363107</v>
      </c>
      <c r="Y4">
        <v>0</v>
      </c>
      <c r="Z4">
        <v>0</v>
      </c>
      <c r="AA4">
        <v>0.81840517216076702</v>
      </c>
    </row>
    <row r="5" spans="1:27" x14ac:dyDescent="0.25">
      <c r="A5" t="s">
        <v>647</v>
      </c>
      <c r="B5" t="s">
        <v>112</v>
      </c>
      <c r="C5">
        <v>0.91769389854049466</v>
      </c>
      <c r="D5">
        <v>0.1156074530991248</v>
      </c>
      <c r="E5">
        <v>4.873090533995255E-2</v>
      </c>
      <c r="F5">
        <v>2.0982591912694071E-2</v>
      </c>
      <c r="O5">
        <v>2.88262030618457E-2</v>
      </c>
      <c r="P5">
        <v>5.3672635817771923E-2</v>
      </c>
      <c r="Q5">
        <v>0.9484449637874629</v>
      </c>
      <c r="R5">
        <v>0.8968899275749258</v>
      </c>
      <c r="S5">
        <v>0.58634547164928241</v>
      </c>
      <c r="T5">
        <v>1</v>
      </c>
      <c r="U5">
        <v>1</v>
      </c>
      <c r="V5">
        <v>1.0013312781841559</v>
      </c>
      <c r="W5">
        <v>2547.2684285398091</v>
      </c>
      <c r="X5">
        <v>4216.5068834721696</v>
      </c>
      <c r="Y5">
        <v>0</v>
      </c>
      <c r="Z5">
        <v>0</v>
      </c>
      <c r="AA5">
        <v>0.44094893533962842</v>
      </c>
    </row>
    <row r="6" spans="1:27" x14ac:dyDescent="0.25">
      <c r="A6" t="s">
        <v>466</v>
      </c>
      <c r="B6" t="s">
        <v>114</v>
      </c>
      <c r="C6">
        <v>0.91154322311577374</v>
      </c>
      <c r="D6">
        <v>4.7852700849984964E-3</v>
      </c>
      <c r="I6">
        <v>4.4689300251317343E-2</v>
      </c>
      <c r="J6">
        <v>5.8625972488663951E-3</v>
      </c>
      <c r="M6">
        <v>0.5801851094956102</v>
      </c>
      <c r="N6">
        <v>5.1491626500684499E-2</v>
      </c>
      <c r="O6">
        <v>6.1010324670590262E-3</v>
      </c>
      <c r="P6">
        <v>1.4564812992208501E-3</v>
      </c>
      <c r="Q6">
        <v>0.99131590152692617</v>
      </c>
      <c r="R6">
        <v>0.99064789395207431</v>
      </c>
      <c r="S6">
        <v>0.98641129480376777</v>
      </c>
      <c r="T6">
        <v>1</v>
      </c>
      <c r="U6">
        <v>1</v>
      </c>
      <c r="V6">
        <v>1.001339936539446</v>
      </c>
      <c r="W6">
        <v>6559.1313339252229</v>
      </c>
      <c r="X6">
        <v>7420.9969698408313</v>
      </c>
      <c r="Y6">
        <v>0</v>
      </c>
      <c r="Z6">
        <v>0</v>
      </c>
      <c r="AA6">
        <v>0.80029373047905017</v>
      </c>
    </row>
    <row r="7" spans="1:27" x14ac:dyDescent="0.25">
      <c r="A7" t="s">
        <v>709</v>
      </c>
      <c r="B7" t="s">
        <v>395</v>
      </c>
      <c r="C7">
        <v>0.91455725736114635</v>
      </c>
      <c r="D7">
        <v>1.147755863680152E-2</v>
      </c>
      <c r="G7">
        <v>1.5723287441977249E-2</v>
      </c>
      <c r="H7">
        <v>5.8029476612144748E-3</v>
      </c>
      <c r="O7">
        <v>9.5062389056283295E-3</v>
      </c>
      <c r="P7">
        <v>6.1859299407870539E-3</v>
      </c>
      <c r="Q7">
        <v>0.8221931028576015</v>
      </c>
      <c r="R7">
        <v>0.77774137857200187</v>
      </c>
      <c r="S7">
        <v>0.66616421773331091</v>
      </c>
      <c r="T7">
        <v>1</v>
      </c>
      <c r="U7">
        <v>1</v>
      </c>
      <c r="V7">
        <v>1.0007448839746149</v>
      </c>
      <c r="W7">
        <v>5120.1052218719924</v>
      </c>
      <c r="X7">
        <v>4766.5395544295116</v>
      </c>
      <c r="Y7">
        <v>0</v>
      </c>
      <c r="Z7">
        <v>0</v>
      </c>
      <c r="AA7">
        <v>0.61113808025616068</v>
      </c>
    </row>
    <row r="8" spans="1:27" x14ac:dyDescent="0.25">
      <c r="A8" t="s">
        <v>771</v>
      </c>
      <c r="B8" t="s">
        <v>395</v>
      </c>
      <c r="C8">
        <v>0.90713917532861488</v>
      </c>
      <c r="D8">
        <v>1.457167047087566E-2</v>
      </c>
      <c r="G8">
        <v>4.7669007826415692E-2</v>
      </c>
      <c r="H8">
        <v>8.3029955811745552E-3</v>
      </c>
      <c r="O8">
        <v>1.140120240142894E-2</v>
      </c>
      <c r="P8">
        <v>4.2903633546830322E-3</v>
      </c>
      <c r="Q8">
        <v>0.88898527336537614</v>
      </c>
      <c r="R8">
        <v>0.87312602670328698</v>
      </c>
      <c r="S8">
        <v>0.81793031148942397</v>
      </c>
      <c r="T8">
        <v>1</v>
      </c>
      <c r="U8">
        <v>1</v>
      </c>
      <c r="V8">
        <v>1.0004645284375651</v>
      </c>
      <c r="W8">
        <v>7086.9170094713681</v>
      </c>
      <c r="X8">
        <v>7465.1722710924114</v>
      </c>
      <c r="Y8">
        <v>0</v>
      </c>
      <c r="Z8">
        <v>0</v>
      </c>
      <c r="AA8">
        <v>0.72616273912419393</v>
      </c>
    </row>
    <row r="9" spans="1:27" x14ac:dyDescent="0.25">
      <c r="A9" t="s">
        <v>793</v>
      </c>
      <c r="B9" t="s">
        <v>395</v>
      </c>
      <c r="C9">
        <v>0.7476614979374081</v>
      </c>
      <c r="D9">
        <v>2.0884544233026971E-2</v>
      </c>
      <c r="G9">
        <v>4.0464454193051572E-2</v>
      </c>
      <c r="H9">
        <v>1.2383139602646601E-2</v>
      </c>
      <c r="O9">
        <v>1.178226026284007E-2</v>
      </c>
      <c r="P9">
        <v>2.2083045968224149E-2</v>
      </c>
      <c r="Q9">
        <v>0.99250182400024656</v>
      </c>
      <c r="R9">
        <v>0.98875273600036984</v>
      </c>
      <c r="S9">
        <v>0.88801856289596504</v>
      </c>
      <c r="T9">
        <v>1</v>
      </c>
      <c r="U9">
        <v>1</v>
      </c>
      <c r="V9">
        <v>1.002611785289913</v>
      </c>
      <c r="W9">
        <v>1911.065107893126</v>
      </c>
      <c r="X9">
        <v>2856.4050594103778</v>
      </c>
      <c r="Y9">
        <v>0</v>
      </c>
      <c r="Z9">
        <v>0</v>
      </c>
      <c r="AA9">
        <v>0.3694376082985536</v>
      </c>
    </row>
    <row r="10" spans="1:27" x14ac:dyDescent="0.25">
      <c r="A10" t="s">
        <v>794</v>
      </c>
      <c r="B10" t="s">
        <v>395</v>
      </c>
      <c r="C10">
        <v>0.6864169711512369</v>
      </c>
      <c r="D10">
        <v>8.1895896625779133E-3</v>
      </c>
      <c r="G10">
        <v>2.6722960840547091E-2</v>
      </c>
      <c r="H10">
        <v>5.2028590053081764E-3</v>
      </c>
      <c r="O10">
        <v>9.9306237819421338E-3</v>
      </c>
      <c r="P10">
        <v>4.9370440431130381E-3</v>
      </c>
      <c r="Q10">
        <v>0.92326017525048376</v>
      </c>
      <c r="R10">
        <v>0.90791221030058056</v>
      </c>
      <c r="S10">
        <v>0.83865424646038078</v>
      </c>
      <c r="T10">
        <v>1</v>
      </c>
      <c r="U10">
        <v>1</v>
      </c>
      <c r="V10">
        <v>1.00112460312678</v>
      </c>
      <c r="W10">
        <v>5807.3162006715374</v>
      </c>
      <c r="X10">
        <v>6562.3264921246391</v>
      </c>
      <c r="Y10">
        <v>0</v>
      </c>
      <c r="Z10">
        <v>0</v>
      </c>
      <c r="AA10">
        <v>0.70223976959646306</v>
      </c>
    </row>
    <row r="11" spans="1:27" x14ac:dyDescent="0.25">
      <c r="A11" t="s">
        <v>750</v>
      </c>
      <c r="B11" t="s">
        <v>395</v>
      </c>
      <c r="C11">
        <v>1.198282825623296</v>
      </c>
      <c r="D11">
        <v>3.6620630264535249E-2</v>
      </c>
      <c r="G11">
        <v>0.12977905270866341</v>
      </c>
      <c r="H11">
        <v>1.483370632914488E-2</v>
      </c>
      <c r="O11">
        <v>7.4219948220204971E-3</v>
      </c>
      <c r="P11">
        <v>3.9415348951322817E-3</v>
      </c>
      <c r="Q11">
        <v>0.97659997488281336</v>
      </c>
      <c r="R11">
        <v>0.97191996985937601</v>
      </c>
      <c r="S11">
        <v>0.93202360825455399</v>
      </c>
      <c r="T11">
        <v>1</v>
      </c>
      <c r="U11">
        <v>1</v>
      </c>
      <c r="V11">
        <v>1.001172203265698</v>
      </c>
      <c r="W11">
        <v>4155.9008144037853</v>
      </c>
      <c r="X11">
        <v>3186.4278216303542</v>
      </c>
      <c r="Y11">
        <v>0</v>
      </c>
      <c r="Z11">
        <v>0</v>
      </c>
      <c r="AA11">
        <v>0.63361200324129285</v>
      </c>
    </row>
    <row r="12" spans="1:27" x14ac:dyDescent="0.25">
      <c r="A12" t="s">
        <v>559</v>
      </c>
      <c r="B12" t="s">
        <v>112</v>
      </c>
      <c r="C12">
        <v>0.93181787225748403</v>
      </c>
      <c r="D12">
        <v>0.10018227460598381</v>
      </c>
      <c r="E12">
        <v>6.4404950660147356E-2</v>
      </c>
      <c r="F12">
        <v>1.718613954305136E-2</v>
      </c>
      <c r="O12">
        <v>3.6457287384346511E-2</v>
      </c>
      <c r="P12">
        <v>3.714057964692756E-2</v>
      </c>
      <c r="Q12">
        <v>0.95063803924620338</v>
      </c>
      <c r="R12">
        <v>0.92595705886930513</v>
      </c>
      <c r="S12">
        <v>0.75561997601380781</v>
      </c>
      <c r="T12">
        <v>1</v>
      </c>
      <c r="U12">
        <v>1</v>
      </c>
      <c r="V12">
        <v>1.0015524499822079</v>
      </c>
      <c r="W12">
        <v>4061.5520765529609</v>
      </c>
      <c r="X12">
        <v>3954.1911792726819</v>
      </c>
      <c r="Y12">
        <v>0</v>
      </c>
      <c r="Z12">
        <v>0</v>
      </c>
      <c r="AA12">
        <v>0.55180945928917347</v>
      </c>
    </row>
    <row r="13" spans="1:27" x14ac:dyDescent="0.25">
      <c r="A13" t="s">
        <v>197</v>
      </c>
      <c r="B13" t="s">
        <v>114</v>
      </c>
      <c r="C13">
        <v>0.85317468634077009</v>
      </c>
      <c r="D13">
        <v>8.7701415001212452E-3</v>
      </c>
      <c r="I13">
        <v>2.3466436834985342E-2</v>
      </c>
      <c r="J13">
        <v>8.8948852464375231E-3</v>
      </c>
      <c r="M13">
        <v>0.58632874777129507</v>
      </c>
      <c r="N13">
        <v>0.13744427122141159</v>
      </c>
      <c r="O13">
        <v>5.1254805046504403E-3</v>
      </c>
      <c r="P13">
        <v>7.0371443235555471E-4</v>
      </c>
      <c r="Q13">
        <v>0.89548139791475578</v>
      </c>
      <c r="R13">
        <v>0.89210983010555434</v>
      </c>
      <c r="S13">
        <v>0.87885127806889285</v>
      </c>
      <c r="T13">
        <v>1</v>
      </c>
      <c r="U13">
        <v>1</v>
      </c>
      <c r="V13">
        <v>1.000342652507622</v>
      </c>
      <c r="W13">
        <v>5471.2114610502531</v>
      </c>
      <c r="X13">
        <v>5164.4414081789446</v>
      </c>
      <c r="Y13">
        <v>0</v>
      </c>
      <c r="Z13">
        <v>0</v>
      </c>
      <c r="AA13">
        <v>0.89548526731570388</v>
      </c>
    </row>
    <row r="14" spans="1:27" x14ac:dyDescent="0.25">
      <c r="A14" t="s">
        <v>817</v>
      </c>
      <c r="B14" t="s">
        <v>114</v>
      </c>
      <c r="C14">
        <v>0.77263180395188502</v>
      </c>
      <c r="D14">
        <v>3.0904352824874561E-2</v>
      </c>
      <c r="I14">
        <v>7.3031537118591033E-2</v>
      </c>
      <c r="J14">
        <v>3.1584223077932433E-2</v>
      </c>
      <c r="M14">
        <v>0.25116832702024328</v>
      </c>
      <c r="N14">
        <v>9.7552895254070224E-2</v>
      </c>
      <c r="O14">
        <v>8.8446118962094578E-3</v>
      </c>
      <c r="P14">
        <v>1.9696384417586428E-3</v>
      </c>
      <c r="Q14">
        <v>0.92428590366073582</v>
      </c>
      <c r="R14">
        <v>0.91887775392221693</v>
      </c>
      <c r="S14">
        <v>0.89770982939493082</v>
      </c>
      <c r="T14">
        <v>1</v>
      </c>
      <c r="U14">
        <v>1</v>
      </c>
      <c r="V14">
        <v>1.00060636919641</v>
      </c>
      <c r="W14">
        <v>6096.4723461305693</v>
      </c>
      <c r="X14">
        <v>7944.1522638181359</v>
      </c>
      <c r="Y14">
        <v>0</v>
      </c>
      <c r="Z14">
        <v>0</v>
      </c>
      <c r="AA14">
        <v>0.88372727884699687</v>
      </c>
    </row>
    <row r="15" spans="1:27" x14ac:dyDescent="0.25">
      <c r="A15" t="s">
        <v>818</v>
      </c>
      <c r="B15" t="s">
        <v>114</v>
      </c>
      <c r="C15">
        <v>0.77471005705790097</v>
      </c>
      <c r="D15">
        <v>3.8396363673115733E-2</v>
      </c>
      <c r="I15">
        <v>9.2969221928451681E-2</v>
      </c>
      <c r="J15">
        <v>3.7648586992513999E-2</v>
      </c>
      <c r="M15">
        <v>0.23166709663128479</v>
      </c>
      <c r="N15">
        <v>9.9188012703612369E-2</v>
      </c>
      <c r="O15">
        <v>1.1418715326394799E-2</v>
      </c>
      <c r="P15">
        <v>5.754398698734604E-3</v>
      </c>
      <c r="Q15">
        <v>0.93068559870451029</v>
      </c>
      <c r="R15">
        <v>0.91913319848859532</v>
      </c>
      <c r="S15">
        <v>0.85162815697031113</v>
      </c>
      <c r="T15">
        <v>1</v>
      </c>
      <c r="U15">
        <v>1</v>
      </c>
      <c r="V15">
        <v>1.001812458408829</v>
      </c>
      <c r="W15">
        <v>4293.5474791768756</v>
      </c>
      <c r="X15">
        <v>5486.8922757723531</v>
      </c>
      <c r="Y15">
        <v>0</v>
      </c>
      <c r="Z15">
        <v>0</v>
      </c>
      <c r="AA15">
        <v>0.61463944637800838</v>
      </c>
    </row>
    <row r="16" spans="1:27" x14ac:dyDescent="0.25">
      <c r="A16" t="s">
        <v>819</v>
      </c>
      <c r="B16" t="s">
        <v>114</v>
      </c>
      <c r="C16">
        <v>0.66236021474799855</v>
      </c>
      <c r="D16">
        <v>4.7577464998349639E-2</v>
      </c>
      <c r="I16">
        <v>5.5974412533998312E-2</v>
      </c>
      <c r="J16">
        <v>3.6872479520979211E-2</v>
      </c>
      <c r="M16">
        <v>0.35275353003893978</v>
      </c>
      <c r="N16">
        <v>0.2453056115528166</v>
      </c>
      <c r="O16">
        <v>3.467938605724618E-2</v>
      </c>
      <c r="P16">
        <v>4.232886878768418E-2</v>
      </c>
      <c r="Q16">
        <v>0.68907886084124026</v>
      </c>
      <c r="R16">
        <v>0.53361829126186033</v>
      </c>
      <c r="S16">
        <v>0.46026615164662321</v>
      </c>
      <c r="T16">
        <v>1</v>
      </c>
      <c r="U16">
        <v>1</v>
      </c>
      <c r="V16">
        <v>1.00086277178643</v>
      </c>
      <c r="W16">
        <v>5113.6979553487336</v>
      </c>
      <c r="X16">
        <v>6725.5143084437514</v>
      </c>
      <c r="Y16">
        <v>0</v>
      </c>
      <c r="Z16">
        <v>0</v>
      </c>
      <c r="AA16">
        <v>0.60634072946862161</v>
      </c>
    </row>
    <row r="17" spans="1:27" x14ac:dyDescent="0.25">
      <c r="A17" t="s">
        <v>820</v>
      </c>
      <c r="B17" t="s">
        <v>114</v>
      </c>
      <c r="C17">
        <v>0.61921804781043466</v>
      </c>
      <c r="D17">
        <v>3.8054995308966187E-2</v>
      </c>
      <c r="I17">
        <v>5.860822998332102E-2</v>
      </c>
      <c r="J17">
        <v>3.5022562734334489E-2</v>
      </c>
      <c r="M17">
        <v>0.39600037016177098</v>
      </c>
      <c r="N17">
        <v>0.20444909099154979</v>
      </c>
      <c r="O17">
        <v>2.0980936636298689E-2</v>
      </c>
      <c r="P17">
        <v>1.9996884188724039E-2</v>
      </c>
      <c r="Q17">
        <v>0.95940065746665459</v>
      </c>
      <c r="R17">
        <v>0.94586754328887279</v>
      </c>
      <c r="S17">
        <v>0.8113148489061045</v>
      </c>
      <c r="T17">
        <v>1</v>
      </c>
      <c r="U17">
        <v>1</v>
      </c>
      <c r="V17">
        <v>1.000892950468139</v>
      </c>
      <c r="W17">
        <v>4580.2383111044364</v>
      </c>
      <c r="X17">
        <v>6278.3153558676177</v>
      </c>
      <c r="Y17">
        <v>0</v>
      </c>
      <c r="Z17">
        <v>0</v>
      </c>
      <c r="AA17">
        <v>0.55514468164327491</v>
      </c>
    </row>
    <row r="18" spans="1:27" x14ac:dyDescent="0.25">
      <c r="A18" t="s">
        <v>424</v>
      </c>
      <c r="B18" t="s">
        <v>395</v>
      </c>
      <c r="C18">
        <v>1.013165657937863</v>
      </c>
      <c r="D18">
        <v>5.2005400127046283E-2</v>
      </c>
      <c r="G18">
        <v>6.5956579787130071E-2</v>
      </c>
      <c r="H18">
        <v>2.0491619416899261E-2</v>
      </c>
      <c r="O18">
        <v>3.8816350574041682E-2</v>
      </c>
      <c r="P18">
        <v>7.2454361040596132E-2</v>
      </c>
      <c r="Q18">
        <v>0.99695859948015031</v>
      </c>
      <c r="R18">
        <v>0.99391719896030062</v>
      </c>
      <c r="S18">
        <v>0.84306875152402105</v>
      </c>
      <c r="T18">
        <v>1</v>
      </c>
      <c r="U18">
        <v>1</v>
      </c>
      <c r="V18">
        <v>1.0064926033402939</v>
      </c>
      <c r="W18">
        <v>673.76544612143891</v>
      </c>
      <c r="X18">
        <v>703.60244017065997</v>
      </c>
      <c r="Y18">
        <v>585</v>
      </c>
      <c r="Z18">
        <v>0</v>
      </c>
      <c r="AA18">
        <v>0.26043198576210691</v>
      </c>
    </row>
    <row r="19" spans="1:27" x14ac:dyDescent="0.25">
      <c r="A19" t="s">
        <v>120</v>
      </c>
      <c r="B19" t="s">
        <v>114</v>
      </c>
      <c r="C19">
        <v>0.86115358333488423</v>
      </c>
      <c r="D19">
        <v>4.0838599961269106E-3</v>
      </c>
      <c r="I19">
        <v>2.9523588199538039E-2</v>
      </c>
      <c r="J19">
        <v>4.3588604628665324E-3</v>
      </c>
      <c r="M19">
        <v>0.88221757739009321</v>
      </c>
      <c r="N19">
        <v>7.7889798048109735E-2</v>
      </c>
      <c r="O19">
        <v>4.7328853863802907E-3</v>
      </c>
      <c r="P19">
        <v>1.504127929255599E-3</v>
      </c>
      <c r="Q19">
        <v>0.99409930417788139</v>
      </c>
      <c r="R19">
        <v>0.9934436713087571</v>
      </c>
      <c r="S19">
        <v>0.98848175246049352</v>
      </c>
      <c r="T19">
        <v>1</v>
      </c>
      <c r="U19">
        <v>1</v>
      </c>
      <c r="V19">
        <v>1.0012148170654309</v>
      </c>
      <c r="W19">
        <v>6195.4097047613031</v>
      </c>
      <c r="X19">
        <v>6996.3463497141274</v>
      </c>
      <c r="Y19">
        <v>0</v>
      </c>
      <c r="Z19">
        <v>0</v>
      </c>
      <c r="AA19">
        <v>0.73789933542568142</v>
      </c>
    </row>
    <row r="20" spans="1:27" x14ac:dyDescent="0.25">
      <c r="A20" t="s">
        <v>674</v>
      </c>
      <c r="B20" t="s">
        <v>114</v>
      </c>
      <c r="C20">
        <v>0.95466406843525098</v>
      </c>
      <c r="D20">
        <v>3.769775284396263E-2</v>
      </c>
      <c r="I20">
        <v>9.5380911738114957E-2</v>
      </c>
      <c r="J20">
        <v>2.9466955315265879E-2</v>
      </c>
      <c r="M20">
        <v>0.68599044965083145</v>
      </c>
      <c r="N20">
        <v>0.11435913039026779</v>
      </c>
      <c r="O20">
        <v>3.9268588255708482E-2</v>
      </c>
      <c r="P20">
        <v>6.8236713949452344E-3</v>
      </c>
      <c r="Q20">
        <v>0.91443996816421069</v>
      </c>
      <c r="R20">
        <v>0.91016196657242121</v>
      </c>
      <c r="S20">
        <v>0.89331685358530433</v>
      </c>
      <c r="T20">
        <v>1</v>
      </c>
      <c r="U20">
        <v>1</v>
      </c>
      <c r="V20">
        <v>1.000775177931805</v>
      </c>
      <c r="W20">
        <v>6891.3418730895564</v>
      </c>
      <c r="X20">
        <v>9160.3934750819117</v>
      </c>
      <c r="Y20">
        <v>0</v>
      </c>
      <c r="Z20">
        <v>0</v>
      </c>
      <c r="AA20">
        <v>0.90761056539808393</v>
      </c>
    </row>
    <row r="21" spans="1:27" x14ac:dyDescent="0.25">
      <c r="A21" t="s">
        <v>82</v>
      </c>
      <c r="B21" t="s">
        <v>293</v>
      </c>
      <c r="C21">
        <v>0.9152526990620371</v>
      </c>
      <c r="D21">
        <v>1.4408202463317501E-2</v>
      </c>
      <c r="I21">
        <v>4.2463747707128408E-2</v>
      </c>
      <c r="J21">
        <v>6.2364396384490513E-3</v>
      </c>
      <c r="O21">
        <v>2.4937682740697801E-2</v>
      </c>
      <c r="P21">
        <v>3.154409407015561E-3</v>
      </c>
      <c r="Q21">
        <v>0.59800095454553748</v>
      </c>
      <c r="R21">
        <v>0.58617745320864145</v>
      </c>
      <c r="S21">
        <v>0.57799085151046237</v>
      </c>
      <c r="T21">
        <v>0.94444444444444442</v>
      </c>
      <c r="U21">
        <v>0.97222222222222221</v>
      </c>
      <c r="V21">
        <v>1.0003515647689161</v>
      </c>
      <c r="W21">
        <v>9070.7612203787394</v>
      </c>
      <c r="X21">
        <v>9109.1800547920047</v>
      </c>
      <c r="Y21">
        <v>0</v>
      </c>
      <c r="Z21">
        <v>0</v>
      </c>
      <c r="AA21">
        <v>0.92760723536813749</v>
      </c>
    </row>
    <row r="22" spans="1:27" x14ac:dyDescent="0.25">
      <c r="A22" t="s">
        <v>557</v>
      </c>
      <c r="B22" t="s">
        <v>113</v>
      </c>
      <c r="C22">
        <v>0.59483089490428875</v>
      </c>
      <c r="D22">
        <v>6.2490184341568661E-3</v>
      </c>
      <c r="K22">
        <v>1.7148571729922291E-2</v>
      </c>
      <c r="L22">
        <v>1.367972427510812E-3</v>
      </c>
      <c r="O22">
        <v>7.8623647188334877E-3</v>
      </c>
      <c r="P22">
        <v>2.5285157574424151E-3</v>
      </c>
      <c r="Q22">
        <v>0.97004411158754844</v>
      </c>
      <c r="R22">
        <v>0.96629962553599202</v>
      </c>
      <c r="S22">
        <v>0.94910423690708123</v>
      </c>
      <c r="T22">
        <v>1</v>
      </c>
      <c r="U22">
        <v>1</v>
      </c>
      <c r="V22">
        <v>1.0001782226524989</v>
      </c>
      <c r="W22">
        <v>7846.4085090177996</v>
      </c>
      <c r="X22">
        <v>8132.3158595204504</v>
      </c>
      <c r="Y22">
        <v>0</v>
      </c>
      <c r="Z22">
        <v>0</v>
      </c>
      <c r="AA22">
        <v>0.76039631484724868</v>
      </c>
    </row>
    <row r="23" spans="1:27" x14ac:dyDescent="0.25">
      <c r="A23" t="s">
        <v>111</v>
      </c>
      <c r="B23" t="s">
        <v>114</v>
      </c>
      <c r="C23">
        <v>0.93131250850924874</v>
      </c>
      <c r="D23">
        <v>2.4997154050526828E-3</v>
      </c>
      <c r="I23">
        <v>1.6722666927077679E-2</v>
      </c>
      <c r="J23">
        <v>1.521669810410034E-3</v>
      </c>
      <c r="M23">
        <v>0.73488869699065429</v>
      </c>
      <c r="N23">
        <v>2.4659929557397771E-2</v>
      </c>
      <c r="O23">
        <v>4.4178288424631916E-3</v>
      </c>
      <c r="P23">
        <v>4.535422835581355E-4</v>
      </c>
      <c r="Q23">
        <v>0.99567831003268203</v>
      </c>
      <c r="R23">
        <v>0.99559357101371504</v>
      </c>
      <c r="S23">
        <v>0.99523103581863148</v>
      </c>
      <c r="T23">
        <v>0.92452830188679247</v>
      </c>
      <c r="U23">
        <v>0.98113207547169812</v>
      </c>
      <c r="V23">
        <v>1.0010248408439231</v>
      </c>
      <c r="W23">
        <v>6977.2809204929481</v>
      </c>
      <c r="X23">
        <v>8873.0897416700027</v>
      </c>
      <c r="Y23">
        <v>0</v>
      </c>
      <c r="Z23">
        <v>0</v>
      </c>
      <c r="AA23">
        <v>0.91195688459182367</v>
      </c>
    </row>
    <row r="24" spans="1:27" x14ac:dyDescent="0.25">
      <c r="A24" t="s">
        <v>80</v>
      </c>
      <c r="B24" t="s">
        <v>112</v>
      </c>
      <c r="C24">
        <v>1.1243332461545681</v>
      </c>
      <c r="D24">
        <v>1.052782551265442E-2</v>
      </c>
      <c r="E24">
        <v>4.5913564754168412E-2</v>
      </c>
      <c r="F24">
        <v>2.0355263998208372E-3</v>
      </c>
      <c r="O24">
        <v>9.2169330500104646E-3</v>
      </c>
      <c r="P24">
        <v>1.8261615875804381E-3</v>
      </c>
      <c r="Q24">
        <v>0.97467442861079523</v>
      </c>
      <c r="R24">
        <v>0.97309158039896992</v>
      </c>
      <c r="S24">
        <v>0.96733339707615662</v>
      </c>
      <c r="T24">
        <v>0.94444444444444442</v>
      </c>
      <c r="U24">
        <v>1</v>
      </c>
      <c r="V24">
        <v>1.000417863672393</v>
      </c>
      <c r="W24">
        <v>8334.2054960437163</v>
      </c>
      <c r="X24">
        <v>10097.50826007117</v>
      </c>
      <c r="Y24">
        <v>0</v>
      </c>
      <c r="Z24">
        <v>0</v>
      </c>
      <c r="AA24">
        <v>0.86680715809993469</v>
      </c>
    </row>
    <row r="25" spans="1:27" x14ac:dyDescent="0.25">
      <c r="A25" t="s">
        <v>556</v>
      </c>
      <c r="B25" t="s">
        <v>113</v>
      </c>
      <c r="C25">
        <v>0.81847269992765326</v>
      </c>
      <c r="D25">
        <v>6.3967126778951746E-3</v>
      </c>
      <c r="K25">
        <v>2.5879477442389179E-2</v>
      </c>
      <c r="L25">
        <v>1.3069975120297589E-3</v>
      </c>
      <c r="O25">
        <v>1.060476458557914E-2</v>
      </c>
      <c r="P25">
        <v>2.923420823433851E-3</v>
      </c>
      <c r="Q25">
        <v>0.98225625734815603</v>
      </c>
      <c r="R25">
        <v>0.98048188308297157</v>
      </c>
      <c r="S25">
        <v>0.97263217689688364</v>
      </c>
      <c r="T25">
        <v>1</v>
      </c>
      <c r="U25">
        <v>1</v>
      </c>
      <c r="V25">
        <v>1.0003867804241089</v>
      </c>
      <c r="W25">
        <v>8092.3810830483899</v>
      </c>
      <c r="X25">
        <v>9031.5736554159139</v>
      </c>
      <c r="Y25">
        <v>0</v>
      </c>
      <c r="Z25">
        <v>0</v>
      </c>
      <c r="AA25">
        <v>0.81794756681375469</v>
      </c>
    </row>
    <row r="26" spans="1:27" x14ac:dyDescent="0.25">
      <c r="A26" t="s">
        <v>84</v>
      </c>
      <c r="B26" t="s">
        <v>113</v>
      </c>
      <c r="C26">
        <v>0.89606331121407834</v>
      </c>
      <c r="D26">
        <v>6.721157705726565E-3</v>
      </c>
      <c r="K26">
        <v>4.7346030364679707E-2</v>
      </c>
      <c r="L26">
        <v>2.6746129452841932E-3</v>
      </c>
      <c r="O26">
        <v>1.7146101769567539E-2</v>
      </c>
      <c r="P26">
        <v>2.5463224460918958E-3</v>
      </c>
      <c r="Q26">
        <v>0.93032424147523918</v>
      </c>
      <c r="R26">
        <v>0.92764440460890218</v>
      </c>
      <c r="S26">
        <v>0.91971636905161336</v>
      </c>
      <c r="T26">
        <v>0.8928571428571429</v>
      </c>
      <c r="U26">
        <v>0.9642857142857143</v>
      </c>
      <c r="V26">
        <v>1.0002108095528011</v>
      </c>
      <c r="W26">
        <v>10091.500632064621</v>
      </c>
      <c r="X26">
        <v>11400.812137661191</v>
      </c>
      <c r="Y26">
        <v>0</v>
      </c>
      <c r="Z26">
        <v>0</v>
      </c>
      <c r="AA26">
        <v>0.91625975188570674</v>
      </c>
    </row>
    <row r="27" spans="1:27" x14ac:dyDescent="0.25">
      <c r="A27" t="s">
        <v>85</v>
      </c>
      <c r="B27" t="s">
        <v>113</v>
      </c>
      <c r="C27">
        <v>0.56071534368413856</v>
      </c>
      <c r="D27">
        <v>3.2006291452097661E-3</v>
      </c>
      <c r="K27">
        <v>1.697387994286307E-2</v>
      </c>
      <c r="L27">
        <v>8.0780900091423282E-4</v>
      </c>
      <c r="O27">
        <v>7.4471651776143403E-3</v>
      </c>
      <c r="P27">
        <v>1.5313012303413991E-3</v>
      </c>
      <c r="Q27">
        <v>0.97369008277773561</v>
      </c>
      <c r="R27">
        <v>0.97193608829625133</v>
      </c>
      <c r="S27">
        <v>0.96541786941178553</v>
      </c>
      <c r="T27">
        <v>1</v>
      </c>
      <c r="U27">
        <v>1</v>
      </c>
      <c r="V27">
        <v>1.0002859948243641</v>
      </c>
      <c r="W27">
        <v>10025.08565141166</v>
      </c>
      <c r="X27">
        <v>10831.54487385096</v>
      </c>
      <c r="Y27">
        <v>0</v>
      </c>
      <c r="Z27">
        <v>0</v>
      </c>
      <c r="AA27">
        <v>0.89769965263272988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E6EBAA-085A-4C3C-9B76-16FC809E62DD}">
  <sheetPr>
    <tabColor rgb="FF92D050"/>
  </sheetPr>
  <dimension ref="A1:AA109"/>
  <sheetViews>
    <sheetView workbookViewId="0">
      <selection activeCell="B112" sqref="B112:B137"/>
    </sheetView>
  </sheetViews>
  <sheetFormatPr baseColWidth="10" defaultColWidth="9.140625" defaultRowHeight="15" x14ac:dyDescent="0.25"/>
  <sheetData>
    <row r="1" spans="1:27" s="149" customFormat="1" x14ac:dyDescent="0.25">
      <c r="A1" s="149" t="s">
        <v>79</v>
      </c>
      <c r="B1" s="149" t="s">
        <v>266</v>
      </c>
      <c r="C1" s="149" t="s">
        <v>635</v>
      </c>
      <c r="D1" s="149" t="s">
        <v>696</v>
      </c>
      <c r="E1" s="149" t="s">
        <v>636</v>
      </c>
      <c r="F1" s="149" t="s">
        <v>637</v>
      </c>
      <c r="G1" s="149" t="s">
        <v>759</v>
      </c>
      <c r="H1" s="149" t="s">
        <v>760</v>
      </c>
      <c r="I1" s="149" t="s">
        <v>761</v>
      </c>
      <c r="J1" s="149" t="s">
        <v>762</v>
      </c>
      <c r="K1" s="149" t="s">
        <v>638</v>
      </c>
      <c r="L1" s="149" t="s">
        <v>639</v>
      </c>
      <c r="M1" s="149" t="s">
        <v>640</v>
      </c>
      <c r="N1" s="149" t="s">
        <v>641</v>
      </c>
      <c r="O1" s="149" t="s">
        <v>642</v>
      </c>
      <c r="P1" s="149" t="s">
        <v>763</v>
      </c>
      <c r="Q1" s="149" t="s">
        <v>764</v>
      </c>
      <c r="R1" s="149" t="s">
        <v>765</v>
      </c>
      <c r="S1" s="149" t="s">
        <v>766</v>
      </c>
      <c r="T1" s="149" t="s">
        <v>767</v>
      </c>
      <c r="U1" s="149" t="s">
        <v>768</v>
      </c>
      <c r="V1" s="149" t="s">
        <v>769</v>
      </c>
      <c r="W1" s="149" t="s">
        <v>770</v>
      </c>
      <c r="X1" s="149" t="s">
        <v>643</v>
      </c>
      <c r="Y1" s="149" t="s">
        <v>644</v>
      </c>
      <c r="Z1" s="149" t="s">
        <v>645</v>
      </c>
      <c r="AA1" s="149" t="s">
        <v>646</v>
      </c>
    </row>
    <row r="2" spans="1:27" x14ac:dyDescent="0.25">
      <c r="A2" t="s">
        <v>119</v>
      </c>
      <c r="B2" t="s">
        <v>614</v>
      </c>
      <c r="C2">
        <v>9.7611242942059154E-2</v>
      </c>
      <c r="D2">
        <v>9.4879026129290576E-3</v>
      </c>
      <c r="E2">
        <v>-2.330820969018514</v>
      </c>
      <c r="F2">
        <v>8.8370252908370139E-2</v>
      </c>
      <c r="G2">
        <v>8.5610655498683061E-2</v>
      </c>
      <c r="H2">
        <v>0.1067174712728035</v>
      </c>
      <c r="I2">
        <v>-2.4579455234655052</v>
      </c>
      <c r="J2">
        <v>-2.2375703922085299</v>
      </c>
      <c r="K2">
        <v>0.72873068489555692</v>
      </c>
      <c r="L2">
        <v>1.002718619102313</v>
      </c>
      <c r="M2">
        <v>1437.010205251155</v>
      </c>
      <c r="N2">
        <v>2515.2943959660488</v>
      </c>
      <c r="O2">
        <v>0</v>
      </c>
      <c r="P2">
        <v>-1.892626208473289</v>
      </c>
      <c r="Q2">
        <v>0.15973823532331041</v>
      </c>
      <c r="R2">
        <v>0.22352413577386579</v>
      </c>
      <c r="S2">
        <v>9.1435736811183388E-2</v>
      </c>
      <c r="T2">
        <v>-2.0701425945061289</v>
      </c>
      <c r="U2">
        <v>-1.40163550485638</v>
      </c>
      <c r="V2">
        <v>8.4419528006189765E-2</v>
      </c>
      <c r="W2">
        <v>0.35851293730927197</v>
      </c>
      <c r="X2">
        <v>1</v>
      </c>
      <c r="Y2">
        <v>1</v>
      </c>
      <c r="Z2">
        <v>0.48569071688429277</v>
      </c>
      <c r="AA2">
        <v>0.15602468285890361</v>
      </c>
    </row>
    <row r="3" spans="1:27" x14ac:dyDescent="0.25">
      <c r="A3" t="s">
        <v>119</v>
      </c>
      <c r="B3" t="s">
        <v>615</v>
      </c>
      <c r="C3">
        <v>0.12678114107256161</v>
      </c>
      <c r="D3">
        <v>3.408638367484481E-2</v>
      </c>
      <c r="E3">
        <v>-2.0916817130414391</v>
      </c>
      <c r="F3">
        <v>0.21738322102764321</v>
      </c>
      <c r="G3">
        <v>9.258577795368278E-2</v>
      </c>
      <c r="H3">
        <v>0.18538180892720249</v>
      </c>
      <c r="I3">
        <v>-2.3796197349621031</v>
      </c>
      <c r="J3">
        <v>-1.685337748757759</v>
      </c>
      <c r="K3">
        <v>0.99364524808223076</v>
      </c>
      <c r="L3">
        <v>1.002182449750125</v>
      </c>
      <c r="M3">
        <v>1442.4462787906959</v>
      </c>
      <c r="N3">
        <v>1019.950190251284</v>
      </c>
      <c r="O3">
        <v>4</v>
      </c>
      <c r="P3">
        <v>-1.5271415832407129</v>
      </c>
      <c r="Q3">
        <v>0.21531694260132769</v>
      </c>
      <c r="R3">
        <v>0.27992670945800519</v>
      </c>
      <c r="S3">
        <v>8.3607732159694997E-2</v>
      </c>
      <c r="T3">
        <v>-1.8623019362729349</v>
      </c>
      <c r="U3">
        <v>-0.95737821455996341</v>
      </c>
      <c r="V3">
        <v>0.110556241369344</v>
      </c>
      <c r="W3">
        <v>0.38263755630165391</v>
      </c>
      <c r="X3">
        <v>1</v>
      </c>
      <c r="Y3">
        <v>1</v>
      </c>
      <c r="Z3">
        <v>0.46130492559439529</v>
      </c>
      <c r="AA3">
        <v>1.1625537563551679E-3</v>
      </c>
    </row>
    <row r="4" spans="1:27" x14ac:dyDescent="0.25">
      <c r="A4" t="s">
        <v>119</v>
      </c>
      <c r="B4" t="s">
        <v>616</v>
      </c>
      <c r="C4">
        <v>0.15985765844916369</v>
      </c>
      <c r="D4">
        <v>2.413955794263023E-2</v>
      </c>
      <c r="E4">
        <v>-1.8436845164067881</v>
      </c>
      <c r="F4">
        <v>0.14112931285224559</v>
      </c>
      <c r="G4">
        <v>0.12755506299755759</v>
      </c>
      <c r="H4">
        <v>0.19669170031085129</v>
      </c>
      <c r="I4">
        <v>-2.05920714101631</v>
      </c>
      <c r="J4">
        <v>-1.6261177497301971</v>
      </c>
      <c r="K4">
        <v>5.1907300571425792E-2</v>
      </c>
      <c r="L4">
        <v>1.002267785596421</v>
      </c>
      <c r="M4">
        <v>3160.8296558579109</v>
      </c>
      <c r="N4">
        <v>3760.4797912387148</v>
      </c>
      <c r="O4">
        <v>0</v>
      </c>
      <c r="P4">
        <v>-1.390421458108938</v>
      </c>
      <c r="Q4">
        <v>0.16640341875623399</v>
      </c>
      <c r="R4">
        <v>0.22888553258805849</v>
      </c>
      <c r="S4">
        <v>7.924232300249659E-2</v>
      </c>
      <c r="T4">
        <v>-1.6452070169039239</v>
      </c>
      <c r="U4">
        <v>-0.93047513457235798</v>
      </c>
      <c r="V4">
        <v>8.324475003998083E-2</v>
      </c>
      <c r="W4">
        <v>0.33136821212358403</v>
      </c>
      <c r="X4">
        <v>1</v>
      </c>
      <c r="Y4">
        <v>1</v>
      </c>
      <c r="Z4">
        <v>0.48665212070063169</v>
      </c>
      <c r="AA4">
        <v>0.19403157271657359</v>
      </c>
    </row>
    <row r="5" spans="1:27" x14ac:dyDescent="0.25">
      <c r="A5" t="s">
        <v>554</v>
      </c>
      <c r="B5" t="s">
        <v>614</v>
      </c>
      <c r="C5">
        <v>0.1725042690956827</v>
      </c>
      <c r="D5">
        <v>1.248978976364655E-2</v>
      </c>
      <c r="E5">
        <v>-1.759497843869509</v>
      </c>
      <c r="F5">
        <v>6.3444846733898552E-2</v>
      </c>
      <c r="G5">
        <v>0.16162300875188809</v>
      </c>
      <c r="H5">
        <v>0.18882120212308071</v>
      </c>
      <c r="I5">
        <v>-1.8224887622379029</v>
      </c>
      <c r="J5">
        <v>-1.666954732286033</v>
      </c>
      <c r="K5">
        <v>0.9995184853325666</v>
      </c>
      <c r="L5">
        <v>1.0087476787728189</v>
      </c>
      <c r="M5">
        <v>574.33165294228945</v>
      </c>
      <c r="N5">
        <v>549.38670077073425</v>
      </c>
      <c r="O5">
        <v>4</v>
      </c>
      <c r="P5">
        <v>-1.2917776777643319</v>
      </c>
      <c r="Q5">
        <v>0.17559494817706001</v>
      </c>
      <c r="R5">
        <v>0.17622215933923069</v>
      </c>
      <c r="S5">
        <v>4.9471216301408417E-2</v>
      </c>
      <c r="T5">
        <v>-1.480507206073691</v>
      </c>
      <c r="U5">
        <v>-0.94565789571962222</v>
      </c>
      <c r="V5">
        <v>0.120918641022167</v>
      </c>
      <c r="W5">
        <v>0.2741338599885299</v>
      </c>
      <c r="X5">
        <v>1</v>
      </c>
      <c r="Y5">
        <v>1</v>
      </c>
      <c r="Z5">
        <v>0.49845965720596552</v>
      </c>
      <c r="AA5">
        <v>6.3498669603659755E-2</v>
      </c>
    </row>
    <row r="6" spans="1:27" x14ac:dyDescent="0.25">
      <c r="A6" t="s">
        <v>554</v>
      </c>
      <c r="B6" t="s">
        <v>615</v>
      </c>
      <c r="C6">
        <v>0.21718616449432221</v>
      </c>
      <c r="D6">
        <v>1.5163481371828059E-2</v>
      </c>
      <c r="E6">
        <v>-1.5294032534575051</v>
      </c>
      <c r="F6">
        <v>6.9374326238617293E-2</v>
      </c>
      <c r="G6">
        <v>0.19548863254422549</v>
      </c>
      <c r="H6">
        <v>0.23989944153729939</v>
      </c>
      <c r="I6">
        <v>-1.632253046833116</v>
      </c>
      <c r="J6">
        <v>-1.4275354370457931</v>
      </c>
      <c r="K6">
        <v>0.98678446997708957</v>
      </c>
      <c r="L6">
        <v>1.002345044578997</v>
      </c>
      <c r="M6">
        <v>1844.675818411132</v>
      </c>
      <c r="N6">
        <v>1972.0794175785711</v>
      </c>
      <c r="O6">
        <v>0</v>
      </c>
      <c r="P6">
        <v>-0.75886313258919547</v>
      </c>
      <c r="Q6">
        <v>0.28380894182011479</v>
      </c>
      <c r="R6">
        <v>0.18379531240377481</v>
      </c>
      <c r="S6">
        <v>6.368513942047109E-2</v>
      </c>
      <c r="T6">
        <v>-1.1365271409896269</v>
      </c>
      <c r="U6">
        <v>-0.53064444324775717</v>
      </c>
      <c r="V6">
        <v>0.151254406880346</v>
      </c>
      <c r="W6">
        <v>0.36197420029298699</v>
      </c>
      <c r="X6">
        <v>1</v>
      </c>
      <c r="Y6">
        <v>1</v>
      </c>
      <c r="Z6">
        <v>0.50870162894181448</v>
      </c>
      <c r="AA6">
        <v>0.17681154173090699</v>
      </c>
    </row>
    <row r="7" spans="1:27" x14ac:dyDescent="0.25">
      <c r="A7" t="s">
        <v>554</v>
      </c>
      <c r="B7" t="s">
        <v>616</v>
      </c>
      <c r="C7">
        <v>0.2147389979161746</v>
      </c>
      <c r="D7">
        <v>1.706227400751191E-2</v>
      </c>
      <c r="E7">
        <v>-1.541436824156132</v>
      </c>
      <c r="F7">
        <v>7.8950655425736302E-2</v>
      </c>
      <c r="G7">
        <v>0.1907074155982367</v>
      </c>
      <c r="H7">
        <v>0.24058963815698711</v>
      </c>
      <c r="I7">
        <v>-1.6570148809459899</v>
      </c>
      <c r="J7">
        <v>-1.4246625432218341</v>
      </c>
      <c r="K7">
        <v>0.96986162364299966</v>
      </c>
      <c r="L7">
        <v>1.0054690396809609</v>
      </c>
      <c r="M7">
        <v>1179.5939427566329</v>
      </c>
      <c r="N7">
        <v>2078.866893618052</v>
      </c>
      <c r="O7">
        <v>1</v>
      </c>
      <c r="P7">
        <v>-0.62439625184065539</v>
      </c>
      <c r="Q7">
        <v>0.33736324239715892</v>
      </c>
      <c r="R7">
        <v>0.2435990389825656</v>
      </c>
      <c r="S7">
        <v>8.6300110473590971E-2</v>
      </c>
      <c r="T7">
        <v>-1.1465747299183111</v>
      </c>
      <c r="U7">
        <v>-0.35726925100634999</v>
      </c>
      <c r="V7">
        <v>0.15134354082543661</v>
      </c>
      <c r="W7">
        <v>0.43409174936186179</v>
      </c>
      <c r="X7">
        <v>1</v>
      </c>
      <c r="Y7">
        <v>1</v>
      </c>
      <c r="Z7">
        <v>0.49812316573247012</v>
      </c>
      <c r="AA7">
        <v>0.18649747915974299</v>
      </c>
    </row>
    <row r="8" spans="1:27" x14ac:dyDescent="0.25">
      <c r="A8" t="s">
        <v>555</v>
      </c>
      <c r="B8" t="s">
        <v>614</v>
      </c>
      <c r="C8">
        <v>0.14503424776032131</v>
      </c>
      <c r="D8">
        <v>6.4594092673497354E-3</v>
      </c>
      <c r="E8">
        <v>-1.931773879063327</v>
      </c>
      <c r="F8">
        <v>4.4466581177807898E-2</v>
      </c>
      <c r="G8">
        <v>0.13512471621768979</v>
      </c>
      <c r="H8">
        <v>0.15551566917717019</v>
      </c>
      <c r="I8">
        <v>-2.0015571031869821</v>
      </c>
      <c r="J8">
        <v>-1.8610087860807121</v>
      </c>
      <c r="K8">
        <v>0.90783569287483412</v>
      </c>
      <c r="L8">
        <v>1.0013754440304019</v>
      </c>
      <c r="M8">
        <v>3711.9635099030038</v>
      </c>
      <c r="N8">
        <v>4412.5640291482177</v>
      </c>
      <c r="O8">
        <v>0</v>
      </c>
      <c r="P8">
        <v>-1.390986094940911</v>
      </c>
      <c r="Q8">
        <v>0.20009112536589271</v>
      </c>
      <c r="R8">
        <v>0.11378355152836039</v>
      </c>
      <c r="S8">
        <v>3.3778442984876457E-2</v>
      </c>
      <c r="T8">
        <v>-1.5686209593923199</v>
      </c>
      <c r="U8">
        <v>-1.2008438002789661</v>
      </c>
      <c r="V8">
        <v>0.1467324173869404</v>
      </c>
      <c r="W8">
        <v>0.25565219337257122</v>
      </c>
      <c r="X8">
        <v>1</v>
      </c>
      <c r="Y8">
        <v>1</v>
      </c>
      <c r="Z8">
        <v>0.49275889817411672</v>
      </c>
      <c r="AA8">
        <v>0.23926113075289179</v>
      </c>
    </row>
    <row r="9" spans="1:27" x14ac:dyDescent="0.25">
      <c r="A9" t="s">
        <v>555</v>
      </c>
      <c r="B9" t="s">
        <v>615</v>
      </c>
      <c r="C9">
        <v>0.1608074510542363</v>
      </c>
      <c r="D9">
        <v>3.6527908862229392E-3</v>
      </c>
      <c r="E9">
        <v>-1.827805939931904</v>
      </c>
      <c r="F9">
        <v>2.2747674747341389E-2</v>
      </c>
      <c r="G9">
        <v>0.15537802645021029</v>
      </c>
      <c r="H9">
        <v>0.1664334093530164</v>
      </c>
      <c r="I9">
        <v>-1.861894251029778</v>
      </c>
      <c r="J9">
        <v>-1.793159993475326</v>
      </c>
      <c r="K9">
        <v>0.99258878986183319</v>
      </c>
      <c r="L9">
        <v>1.002492887178615</v>
      </c>
      <c r="M9">
        <v>2719.403680721764</v>
      </c>
      <c r="N9">
        <v>2484.7922444540131</v>
      </c>
      <c r="O9">
        <v>0</v>
      </c>
      <c r="P9">
        <v>-1.2604272134717069</v>
      </c>
      <c r="Q9">
        <v>0.20948237239562101</v>
      </c>
      <c r="R9">
        <v>5.5983058214734191E-2</v>
      </c>
      <c r="S9">
        <v>1.674357965671891E-2</v>
      </c>
      <c r="T9">
        <v>-1.347718572272405</v>
      </c>
      <c r="U9">
        <v>-1.178428927176262</v>
      </c>
      <c r="V9">
        <v>0.18371970218251801</v>
      </c>
      <c r="W9">
        <v>0.2338502889918091</v>
      </c>
      <c r="X9">
        <v>1</v>
      </c>
      <c r="Y9">
        <v>1</v>
      </c>
      <c r="Z9">
        <v>0.50092389094953071</v>
      </c>
      <c r="AA9">
        <v>0.22543823774627059</v>
      </c>
    </row>
    <row r="10" spans="1:27" x14ac:dyDescent="0.25">
      <c r="A10" t="s">
        <v>555</v>
      </c>
      <c r="B10" t="s">
        <v>616</v>
      </c>
      <c r="C10">
        <v>0.21615091761540131</v>
      </c>
      <c r="D10">
        <v>1.10134785398946E-2</v>
      </c>
      <c r="E10">
        <v>-1.5330725457211829</v>
      </c>
      <c r="F10">
        <v>5.0914363251526033E-2</v>
      </c>
      <c r="G10">
        <v>0.20031678301943159</v>
      </c>
      <c r="H10">
        <v>0.23389244425067399</v>
      </c>
      <c r="I10">
        <v>-1.607855250415581</v>
      </c>
      <c r="J10">
        <v>-1.4528939095009079</v>
      </c>
      <c r="K10">
        <v>0.93901732815524419</v>
      </c>
      <c r="L10">
        <v>1.002309051798701</v>
      </c>
      <c r="M10">
        <v>3342.6769348933649</v>
      </c>
      <c r="N10">
        <v>3771.8520766084912</v>
      </c>
      <c r="O10">
        <v>0</v>
      </c>
      <c r="P10">
        <v>-1.1194414764341221</v>
      </c>
      <c r="Q10">
        <v>0.15327595980216041</v>
      </c>
      <c r="R10">
        <v>9.6348136591206474E-2</v>
      </c>
      <c r="S10">
        <v>2.4836903083181771E-2</v>
      </c>
      <c r="T10">
        <v>-1.259659718760723</v>
      </c>
      <c r="U10">
        <v>-0.95552610909652913</v>
      </c>
      <c r="V10">
        <v>0.1164348798597698</v>
      </c>
      <c r="W10">
        <v>0.19598962000604569</v>
      </c>
      <c r="X10">
        <v>1</v>
      </c>
      <c r="Y10">
        <v>1</v>
      </c>
      <c r="Z10">
        <v>0.48638012511546191</v>
      </c>
      <c r="AA10">
        <v>0.2240793760353976</v>
      </c>
    </row>
    <row r="11" spans="1:27" x14ac:dyDescent="0.25">
      <c r="A11" t="s">
        <v>647</v>
      </c>
      <c r="B11" t="s">
        <v>614</v>
      </c>
      <c r="C11">
        <v>0.18513159187003539</v>
      </c>
      <c r="D11">
        <v>4.0462756259641589E-2</v>
      </c>
      <c r="E11">
        <v>-1.7081183336535319</v>
      </c>
      <c r="F11">
        <v>0.2048778846002674</v>
      </c>
      <c r="G11">
        <v>0.13308513500880689</v>
      </c>
      <c r="H11">
        <v>0.2558558829983969</v>
      </c>
      <c r="I11">
        <v>-2.016766246255477</v>
      </c>
      <c r="J11">
        <v>-1.3631409505308849</v>
      </c>
      <c r="K11">
        <v>0.85664887008482771</v>
      </c>
      <c r="L11">
        <v>1.0012720207778301</v>
      </c>
      <c r="M11">
        <v>3066.0072092273708</v>
      </c>
      <c r="N11">
        <v>5101.5833281703426</v>
      </c>
      <c r="O11">
        <v>0</v>
      </c>
      <c r="P11">
        <v>-1.016780489946671</v>
      </c>
      <c r="Q11">
        <v>0.24939350674112931</v>
      </c>
      <c r="R11">
        <v>0.22697221111532731</v>
      </c>
      <c r="S11">
        <v>8.8030753387621036E-2</v>
      </c>
      <c r="T11">
        <v>-1.400401979199098</v>
      </c>
      <c r="U11">
        <v>-0.67012469634560445</v>
      </c>
      <c r="V11">
        <v>0.1151633469548725</v>
      </c>
      <c r="W11">
        <v>0.4007778169994185</v>
      </c>
      <c r="X11">
        <v>1</v>
      </c>
      <c r="Y11">
        <v>1</v>
      </c>
      <c r="Z11">
        <v>0.49312200970096859</v>
      </c>
      <c r="AA11">
        <v>0.19106663126682091</v>
      </c>
    </row>
    <row r="12" spans="1:27" x14ac:dyDescent="0.25">
      <c r="A12" t="s">
        <v>647</v>
      </c>
      <c r="B12" t="s">
        <v>615</v>
      </c>
      <c r="C12">
        <v>0.22718600148916851</v>
      </c>
      <c r="D12">
        <v>4.4046872158881027E-2</v>
      </c>
      <c r="E12">
        <v>-1.498829099736531</v>
      </c>
      <c r="F12">
        <v>0.18192005414866119</v>
      </c>
      <c r="G12">
        <v>0.167157862574625</v>
      </c>
      <c r="H12">
        <v>0.29741158206318502</v>
      </c>
      <c r="I12">
        <v>-1.7888166400119589</v>
      </c>
      <c r="J12">
        <v>-1.212638304375619</v>
      </c>
      <c r="K12">
        <v>0.85744876780776991</v>
      </c>
      <c r="L12">
        <v>1.0013761133858601</v>
      </c>
      <c r="M12">
        <v>3336.994065826756</v>
      </c>
      <c r="N12">
        <v>5036.7494190040807</v>
      </c>
      <c r="O12">
        <v>0</v>
      </c>
      <c r="P12">
        <v>-0.87357178948656866</v>
      </c>
      <c r="Q12">
        <v>0.22655154485162449</v>
      </c>
      <c r="R12">
        <v>0.24868547560418339</v>
      </c>
      <c r="S12">
        <v>7.5329115692124707E-2</v>
      </c>
      <c r="T12">
        <v>-1.2878172281084439</v>
      </c>
      <c r="U12">
        <v>-0.47732484396924668</v>
      </c>
      <c r="V12">
        <v>0.1117770135994053</v>
      </c>
      <c r="W12">
        <v>0.35742717612177122</v>
      </c>
      <c r="X12">
        <v>1</v>
      </c>
      <c r="Y12">
        <v>1</v>
      </c>
      <c r="Z12">
        <v>0.49896281000319442</v>
      </c>
      <c r="AA12">
        <v>0.18988799055252939</v>
      </c>
    </row>
    <row r="13" spans="1:27" x14ac:dyDescent="0.25">
      <c r="A13" t="s">
        <v>647</v>
      </c>
      <c r="B13" t="s">
        <v>616</v>
      </c>
      <c r="C13">
        <v>0.25074328561102549</v>
      </c>
      <c r="D13">
        <v>4.2220958710064427E-2</v>
      </c>
      <c r="E13">
        <v>-1.3961021212803151</v>
      </c>
      <c r="F13">
        <v>0.15845661571804431</v>
      </c>
      <c r="G13">
        <v>0.19419403867529289</v>
      </c>
      <c r="H13">
        <v>0.31385663817224352</v>
      </c>
      <c r="I13">
        <v>-1.6388974206305269</v>
      </c>
      <c r="J13">
        <v>-1.158818964062784</v>
      </c>
      <c r="K13">
        <v>0.94136698987207645</v>
      </c>
      <c r="L13">
        <v>1.003089239203524</v>
      </c>
      <c r="M13">
        <v>2576.660219654766</v>
      </c>
      <c r="N13">
        <v>4205.5800795996611</v>
      </c>
      <c r="O13">
        <v>0</v>
      </c>
      <c r="P13">
        <v>-0.76914678120309454</v>
      </c>
      <c r="Q13">
        <v>0.22806029941051409</v>
      </c>
      <c r="R13">
        <v>0.23505962512792131</v>
      </c>
      <c r="S13">
        <v>6.4219576431011755E-2</v>
      </c>
      <c r="T13">
        <v>-1.181763250527115</v>
      </c>
      <c r="U13">
        <v>-0.40686296123318139</v>
      </c>
      <c r="V13">
        <v>0.11889466013176821</v>
      </c>
      <c r="W13">
        <v>0.3321516403907705</v>
      </c>
      <c r="X13">
        <v>1</v>
      </c>
      <c r="Y13">
        <v>1</v>
      </c>
      <c r="Z13">
        <v>0.50084189440994065</v>
      </c>
      <c r="AA13">
        <v>0.15926950948529159</v>
      </c>
    </row>
    <row r="14" spans="1:27" x14ac:dyDescent="0.25">
      <c r="A14" t="s">
        <v>709</v>
      </c>
      <c r="B14" t="s">
        <v>614</v>
      </c>
      <c r="C14">
        <v>0.14003267003911579</v>
      </c>
      <c r="D14">
        <v>1.0811266624694289E-2</v>
      </c>
      <c r="E14">
        <v>-1.9688056164945891</v>
      </c>
      <c r="F14">
        <v>7.6455752177652089E-2</v>
      </c>
      <c r="G14">
        <v>0.12475368222056291</v>
      </c>
      <c r="H14">
        <v>0.1570325893787797</v>
      </c>
      <c r="I14">
        <v>-2.0814140280206139</v>
      </c>
      <c r="J14">
        <v>-1.8513019195168869</v>
      </c>
      <c r="K14">
        <v>0.95146025867100292</v>
      </c>
      <c r="L14">
        <v>1.0008555033847539</v>
      </c>
      <c r="M14">
        <v>3138.3971984640211</v>
      </c>
      <c r="N14">
        <v>3873.4496900771392</v>
      </c>
      <c r="O14">
        <v>0</v>
      </c>
      <c r="P14">
        <v>-1.386897827999388</v>
      </c>
      <c r="Q14">
        <v>0.21511772165788831</v>
      </c>
      <c r="R14">
        <v>9.1353070104823506E-2</v>
      </c>
      <c r="S14">
        <v>3.9322526577677659E-2</v>
      </c>
      <c r="T14">
        <v>-1.53286625622242</v>
      </c>
      <c r="U14">
        <v>-1.2493296935814571</v>
      </c>
      <c r="V14">
        <v>0.14928392806207241</v>
      </c>
      <c r="W14">
        <v>0.27657424259366958</v>
      </c>
      <c r="X14">
        <v>1</v>
      </c>
      <c r="Y14">
        <v>1</v>
      </c>
      <c r="Z14">
        <v>0.49206796521136342</v>
      </c>
      <c r="AA14">
        <v>0.200700167529761</v>
      </c>
    </row>
    <row r="15" spans="1:27" x14ac:dyDescent="0.25">
      <c r="A15" t="s">
        <v>709</v>
      </c>
      <c r="B15" t="s">
        <v>615</v>
      </c>
      <c r="C15">
        <v>0.20057557589891969</v>
      </c>
      <c r="D15">
        <v>2.8947131950942239E-2</v>
      </c>
      <c r="E15">
        <v>-1.6165721618553071</v>
      </c>
      <c r="F15">
        <v>0.14119137021265549</v>
      </c>
      <c r="G15">
        <v>0.15884037429848191</v>
      </c>
      <c r="H15">
        <v>0.24738696374459249</v>
      </c>
      <c r="I15">
        <v>-1.8398555235117571</v>
      </c>
      <c r="J15">
        <v>-1.396801514389671</v>
      </c>
      <c r="K15">
        <v>0.8061593272793296</v>
      </c>
      <c r="L15">
        <v>1.0015549334185021</v>
      </c>
      <c r="M15">
        <v>3917.4728332082959</v>
      </c>
      <c r="N15">
        <v>4723.9897901729692</v>
      </c>
      <c r="O15">
        <v>0</v>
      </c>
      <c r="P15">
        <v>-1.0103835333089699</v>
      </c>
      <c r="Q15">
        <v>0.22104874299118349</v>
      </c>
      <c r="R15">
        <v>0.19382104481593479</v>
      </c>
      <c r="S15">
        <v>6.9771233658930731E-2</v>
      </c>
      <c r="T15">
        <v>-1.316941046221741</v>
      </c>
      <c r="U15">
        <v>-0.68852017743130522</v>
      </c>
      <c r="V15">
        <v>0.11735722691761639</v>
      </c>
      <c r="W15">
        <v>0.34470137955129848</v>
      </c>
      <c r="X15">
        <v>1</v>
      </c>
      <c r="Y15">
        <v>1</v>
      </c>
      <c r="Z15">
        <v>0.49227561964050282</v>
      </c>
      <c r="AA15">
        <v>0.21199626649296471</v>
      </c>
    </row>
    <row r="16" spans="1:27" x14ac:dyDescent="0.25">
      <c r="A16" t="s">
        <v>709</v>
      </c>
      <c r="B16" t="s">
        <v>616</v>
      </c>
      <c r="C16">
        <v>0.3218761610836659</v>
      </c>
      <c r="D16">
        <v>4.25128039253772E-2</v>
      </c>
      <c r="E16">
        <v>-1.1420762472527179</v>
      </c>
      <c r="F16">
        <v>0.13022736121847781</v>
      </c>
      <c r="G16">
        <v>0.25940208084518751</v>
      </c>
      <c r="H16">
        <v>0.39078405090714341</v>
      </c>
      <c r="I16">
        <v>-1.3493759853787839</v>
      </c>
      <c r="J16">
        <v>-0.93960017160513143</v>
      </c>
      <c r="K16">
        <v>0.76438571387309084</v>
      </c>
      <c r="L16">
        <v>1.000707379346452</v>
      </c>
      <c r="M16">
        <v>3966.3786073085512</v>
      </c>
      <c r="N16">
        <v>4982.4111900017433</v>
      </c>
      <c r="O16">
        <v>0</v>
      </c>
      <c r="P16">
        <v>-0.53481360714379389</v>
      </c>
      <c r="Q16">
        <v>0.22268165274883939</v>
      </c>
      <c r="R16">
        <v>0.2034140906683799</v>
      </c>
      <c r="S16">
        <v>6.5319765952134387E-2</v>
      </c>
      <c r="T16">
        <v>-0.86961573017955929</v>
      </c>
      <c r="U16">
        <v>-0.20554587629002019</v>
      </c>
      <c r="V16">
        <v>0.1185867444576863</v>
      </c>
      <c r="W16">
        <v>0.33339958695967098</v>
      </c>
      <c r="X16">
        <v>1</v>
      </c>
      <c r="Y16">
        <v>1</v>
      </c>
      <c r="Z16">
        <v>0.50900248929628633</v>
      </c>
      <c r="AA16">
        <v>0.25125196299869418</v>
      </c>
    </row>
    <row r="17" spans="1:27" x14ac:dyDescent="0.25">
      <c r="A17" t="s">
        <v>771</v>
      </c>
      <c r="B17" t="s">
        <v>614</v>
      </c>
      <c r="C17">
        <v>0.1498917315451386</v>
      </c>
      <c r="D17">
        <v>7.6955950356545968E-3</v>
      </c>
      <c r="E17">
        <v>-1.8991441600677961</v>
      </c>
      <c r="F17">
        <v>5.1041806300509723E-2</v>
      </c>
      <c r="G17">
        <v>0.1396092441561915</v>
      </c>
      <c r="H17">
        <v>0.16150811477251911</v>
      </c>
      <c r="I17">
        <v>-1.96890787204655</v>
      </c>
      <c r="J17">
        <v>-1.823199891312393</v>
      </c>
      <c r="K17">
        <v>0.9789159584026087</v>
      </c>
      <c r="L17">
        <v>1.002255619583597</v>
      </c>
      <c r="M17">
        <v>2176.3788914666579</v>
      </c>
      <c r="N17">
        <v>2765.5733781714712</v>
      </c>
      <c r="O17">
        <v>0</v>
      </c>
      <c r="P17">
        <v>-1.313542244352651</v>
      </c>
      <c r="Q17">
        <v>0.2167014192963588</v>
      </c>
      <c r="R17">
        <v>6.4467927127499172E-2</v>
      </c>
      <c r="S17">
        <v>2.830145162996529E-2</v>
      </c>
      <c r="T17">
        <v>-1.409986158260961</v>
      </c>
      <c r="U17">
        <v>-1.215485658893648</v>
      </c>
      <c r="V17">
        <v>0.17145546574776049</v>
      </c>
      <c r="W17">
        <v>0.25897789027367779</v>
      </c>
      <c r="X17">
        <v>1</v>
      </c>
      <c r="Y17">
        <v>1</v>
      </c>
      <c r="Z17">
        <v>0.49225395325039628</v>
      </c>
      <c r="AA17">
        <v>0.1996685656176152</v>
      </c>
    </row>
    <row r="18" spans="1:27" x14ac:dyDescent="0.25">
      <c r="A18" t="s">
        <v>771</v>
      </c>
      <c r="B18" t="s">
        <v>615</v>
      </c>
      <c r="C18">
        <v>0.17449268383954189</v>
      </c>
      <c r="D18">
        <v>1.2266343412603371E-2</v>
      </c>
      <c r="E18">
        <v>-1.748230891551436</v>
      </c>
      <c r="F18">
        <v>6.8139582742593852E-2</v>
      </c>
      <c r="G18">
        <v>0.1579753376117688</v>
      </c>
      <c r="H18">
        <v>0.19353712206087759</v>
      </c>
      <c r="I18">
        <v>-1.8453163492128981</v>
      </c>
      <c r="J18">
        <v>-1.642285939636458</v>
      </c>
      <c r="K18">
        <v>0.95032221571823872</v>
      </c>
      <c r="L18">
        <v>1.001939677240705</v>
      </c>
      <c r="M18">
        <v>2486.727883349588</v>
      </c>
      <c r="N18">
        <v>3111.3269874325779</v>
      </c>
      <c r="O18">
        <v>0</v>
      </c>
      <c r="P18">
        <v>-1.142039192647033</v>
      </c>
      <c r="Q18">
        <v>0.22444401552398671</v>
      </c>
      <c r="R18">
        <v>8.1450709271945004E-2</v>
      </c>
      <c r="S18">
        <v>3.8703618678636337E-2</v>
      </c>
      <c r="T18">
        <v>-1.269787780084719</v>
      </c>
      <c r="U18">
        <v>-1.0202183341989211</v>
      </c>
      <c r="V18">
        <v>0.1601108244626045</v>
      </c>
      <c r="W18">
        <v>0.2825662103943708</v>
      </c>
      <c r="X18">
        <v>1</v>
      </c>
      <c r="Y18">
        <v>1</v>
      </c>
      <c r="Z18">
        <v>0.48943499384641809</v>
      </c>
      <c r="AA18">
        <v>0.1966926120951307</v>
      </c>
    </row>
    <row r="19" spans="1:27" x14ac:dyDescent="0.25">
      <c r="A19" t="s">
        <v>771</v>
      </c>
      <c r="B19" t="s">
        <v>616</v>
      </c>
      <c r="C19">
        <v>0.2217688427767211</v>
      </c>
      <c r="D19">
        <v>1.565948593416842E-2</v>
      </c>
      <c r="E19">
        <v>-1.508542574413144</v>
      </c>
      <c r="F19">
        <v>6.9281546362019414E-2</v>
      </c>
      <c r="G19">
        <v>0.19940219022833319</v>
      </c>
      <c r="H19">
        <v>0.24777092721570501</v>
      </c>
      <c r="I19">
        <v>-1.612431437423572</v>
      </c>
      <c r="J19">
        <v>-1.3952506402568809</v>
      </c>
      <c r="K19">
        <v>0.89503777638640369</v>
      </c>
      <c r="L19">
        <v>1.002313838635809</v>
      </c>
      <c r="M19">
        <v>2993.65310221458</v>
      </c>
      <c r="N19">
        <v>3254.4825015957958</v>
      </c>
      <c r="O19">
        <v>0</v>
      </c>
      <c r="P19">
        <v>-0.80218494254532446</v>
      </c>
      <c r="Q19">
        <v>0.26177189156303271</v>
      </c>
      <c r="R19">
        <v>0.1157998220616035</v>
      </c>
      <c r="S19">
        <v>4.9158810463718831E-2</v>
      </c>
      <c r="T19">
        <v>-1.0142507452401219</v>
      </c>
      <c r="U19">
        <v>-0.63850498772261444</v>
      </c>
      <c r="V19">
        <v>0.1703116416457057</v>
      </c>
      <c r="W19">
        <v>0.33161173409971012</v>
      </c>
      <c r="X19">
        <v>1</v>
      </c>
      <c r="Y19">
        <v>1</v>
      </c>
      <c r="Z19">
        <v>0.48256320519875567</v>
      </c>
      <c r="AA19">
        <v>0.21496035423204959</v>
      </c>
    </row>
    <row r="20" spans="1:27" x14ac:dyDescent="0.25">
      <c r="A20" t="s">
        <v>771</v>
      </c>
      <c r="B20" t="s">
        <v>619</v>
      </c>
      <c r="C20">
        <v>0.27315005523305019</v>
      </c>
      <c r="D20">
        <v>3.5974293782850997E-2</v>
      </c>
      <c r="E20">
        <v>-1.306111596847503</v>
      </c>
      <c r="F20">
        <v>0.12913870911651501</v>
      </c>
      <c r="G20">
        <v>0.22074250681001131</v>
      </c>
      <c r="H20">
        <v>0.33395782179982969</v>
      </c>
      <c r="I20">
        <v>-1.5107583843289549</v>
      </c>
      <c r="J20">
        <v>-1.09674057627859</v>
      </c>
      <c r="K20">
        <v>0.74878454408872996</v>
      </c>
      <c r="L20">
        <v>1.0016197522376069</v>
      </c>
      <c r="M20">
        <v>3354.6204621751122</v>
      </c>
      <c r="N20">
        <v>3901.2335854723351</v>
      </c>
      <c r="O20">
        <v>0</v>
      </c>
      <c r="P20">
        <v>-0.59267246094561088</v>
      </c>
      <c r="Q20">
        <v>0.26141838600645451</v>
      </c>
      <c r="R20">
        <v>0.2231680692487609</v>
      </c>
      <c r="S20">
        <v>7.7048074030520247E-2</v>
      </c>
      <c r="T20">
        <v>-0.9894970227547315</v>
      </c>
      <c r="U20">
        <v>-0.25761889019937162</v>
      </c>
      <c r="V20">
        <v>0.12852359252187009</v>
      </c>
      <c r="W20">
        <v>0.38298800326011412</v>
      </c>
      <c r="X20">
        <v>1</v>
      </c>
      <c r="Y20">
        <v>1</v>
      </c>
      <c r="Z20">
        <v>0.48883434732049053</v>
      </c>
      <c r="AA20">
        <v>0.22687516662972951</v>
      </c>
    </row>
    <row r="21" spans="1:27" x14ac:dyDescent="0.25">
      <c r="A21" t="s">
        <v>793</v>
      </c>
      <c r="B21" t="s">
        <v>614</v>
      </c>
      <c r="C21">
        <v>0.20253307063782491</v>
      </c>
      <c r="D21">
        <v>1.8441580035472221E-2</v>
      </c>
      <c r="E21">
        <v>-1.600845438412045</v>
      </c>
      <c r="F21">
        <v>8.9094735720943327E-2</v>
      </c>
      <c r="G21">
        <v>0.17788894567793029</v>
      </c>
      <c r="H21">
        <v>0.23184698279838109</v>
      </c>
      <c r="I21">
        <v>-1.726595824091312</v>
      </c>
      <c r="J21">
        <v>-1.4616776820715489</v>
      </c>
      <c r="K21">
        <v>0.96249947792719992</v>
      </c>
      <c r="L21">
        <v>1.002589840792087</v>
      </c>
      <c r="M21">
        <v>2280.138307046338</v>
      </c>
      <c r="N21">
        <v>2732.1299061471218</v>
      </c>
      <c r="O21">
        <v>0</v>
      </c>
      <c r="P21">
        <v>-0.92507339462068605</v>
      </c>
      <c r="Q21">
        <v>0.25023614489665269</v>
      </c>
      <c r="R21">
        <v>0.14396689656683659</v>
      </c>
      <c r="S21">
        <v>5.4519731133829817E-2</v>
      </c>
      <c r="T21">
        <v>-1.18466165563731</v>
      </c>
      <c r="U21">
        <v>-0.72332642864414609</v>
      </c>
      <c r="V21">
        <v>0.1485252281200434</v>
      </c>
      <c r="W21">
        <v>0.32800182676919792</v>
      </c>
      <c r="X21">
        <v>1</v>
      </c>
      <c r="Y21">
        <v>1</v>
      </c>
      <c r="Z21">
        <v>0.49375808138603539</v>
      </c>
      <c r="AA21">
        <v>0.17700274243217709</v>
      </c>
    </row>
    <row r="22" spans="1:27" x14ac:dyDescent="0.25">
      <c r="A22" t="s">
        <v>793</v>
      </c>
      <c r="B22" t="s">
        <v>615</v>
      </c>
      <c r="C22">
        <v>0.29682391833032712</v>
      </c>
      <c r="D22">
        <v>4.9926627598546179E-2</v>
      </c>
      <c r="E22">
        <v>-1.228052578343453</v>
      </c>
      <c r="F22">
        <v>0.16463787715429859</v>
      </c>
      <c r="G22">
        <v>0.22393990076821399</v>
      </c>
      <c r="H22">
        <v>0.37515283363702118</v>
      </c>
      <c r="I22">
        <v>-1.496377565260661</v>
      </c>
      <c r="J22">
        <v>-0.98042177968617683</v>
      </c>
      <c r="K22">
        <v>0.88948405006194498</v>
      </c>
      <c r="L22">
        <v>1.0034586230643221</v>
      </c>
      <c r="M22">
        <v>1995.4302920215821</v>
      </c>
      <c r="N22">
        <v>3708.6962327514711</v>
      </c>
      <c r="O22">
        <v>0</v>
      </c>
      <c r="P22">
        <v>-0.5046809430099144</v>
      </c>
      <c r="Q22">
        <v>0.25852057520674909</v>
      </c>
      <c r="R22">
        <v>0.29933007213394558</v>
      </c>
      <c r="S22">
        <v>9.6502245788963728E-2</v>
      </c>
      <c r="T22">
        <v>-1.0247395828426631</v>
      </c>
      <c r="U22">
        <v>-8.2175844062096243E-2</v>
      </c>
      <c r="V22">
        <v>0.1099790365838835</v>
      </c>
      <c r="W22">
        <v>0.41338550557169201</v>
      </c>
      <c r="X22">
        <v>1</v>
      </c>
      <c r="Y22">
        <v>1</v>
      </c>
      <c r="Z22">
        <v>0.50846736676687088</v>
      </c>
      <c r="AA22">
        <v>0.184445521128381</v>
      </c>
    </row>
    <row r="23" spans="1:27" x14ac:dyDescent="0.25">
      <c r="A23" t="s">
        <v>794</v>
      </c>
      <c r="B23" t="s">
        <v>614</v>
      </c>
      <c r="C23">
        <v>0.1137841453640691</v>
      </c>
      <c r="D23">
        <v>2.0504971629444441E-2</v>
      </c>
      <c r="E23">
        <v>-2.1864526743483008</v>
      </c>
      <c r="F23">
        <v>0.15619195053600271</v>
      </c>
      <c r="G23">
        <v>8.9895503455674527E-2</v>
      </c>
      <c r="H23">
        <v>0.14544602230551751</v>
      </c>
      <c r="I23">
        <v>-2.4091073562700118</v>
      </c>
      <c r="J23">
        <v>-1.9279502440026519</v>
      </c>
      <c r="K23">
        <v>0.97586670803095421</v>
      </c>
      <c r="L23">
        <v>1.0010522904022769</v>
      </c>
      <c r="M23">
        <v>2170.8745020699998</v>
      </c>
      <c r="N23">
        <v>2923.8536877303382</v>
      </c>
      <c r="O23">
        <v>0</v>
      </c>
      <c r="P23">
        <v>-1.590986199208934</v>
      </c>
      <c r="Q23">
        <v>0.2220278128541506</v>
      </c>
      <c r="R23">
        <v>0.17732505155577591</v>
      </c>
      <c r="S23">
        <v>6.8728882727961543E-2</v>
      </c>
      <c r="T23">
        <v>-1.8281003982437221</v>
      </c>
      <c r="U23">
        <v>-1.274726040856494</v>
      </c>
      <c r="V23">
        <v>0.1211694212966575</v>
      </c>
      <c r="W23">
        <v>0.34031767001982183</v>
      </c>
      <c r="X23">
        <v>1</v>
      </c>
      <c r="Y23">
        <v>1</v>
      </c>
      <c r="Z23">
        <v>0.48111807769485282</v>
      </c>
      <c r="AA23">
        <v>0.13217852266069449</v>
      </c>
    </row>
    <row r="24" spans="1:27" x14ac:dyDescent="0.25">
      <c r="A24" t="s">
        <v>794</v>
      </c>
      <c r="B24" t="s">
        <v>615</v>
      </c>
      <c r="C24">
        <v>0.1612336622007306</v>
      </c>
      <c r="D24">
        <v>4.3553903587538169E-2</v>
      </c>
      <c r="E24">
        <v>-1.856310491621995</v>
      </c>
      <c r="F24">
        <v>0.24724231295938079</v>
      </c>
      <c r="G24">
        <v>0.1056515960401929</v>
      </c>
      <c r="H24">
        <v>0.23342466528736761</v>
      </c>
      <c r="I24">
        <v>-2.2476084281806399</v>
      </c>
      <c r="J24">
        <v>-1.4548958869910591</v>
      </c>
      <c r="K24">
        <v>0.98839898660619052</v>
      </c>
      <c r="L24">
        <v>1.002515294501974</v>
      </c>
      <c r="M24">
        <v>1025.7959478329351</v>
      </c>
      <c r="N24">
        <v>502.87814055568123</v>
      </c>
      <c r="O24">
        <v>4</v>
      </c>
      <c r="P24">
        <v>-1.2084782977619779</v>
      </c>
      <c r="Q24">
        <v>0.23320308280103261</v>
      </c>
      <c r="R24">
        <v>0.21285377341117451</v>
      </c>
      <c r="S24">
        <v>0.1003486846487473</v>
      </c>
      <c r="T24">
        <v>-1.5213754196883</v>
      </c>
      <c r="U24">
        <v>-0.83493013671916982</v>
      </c>
      <c r="V24">
        <v>0.10038184945201491</v>
      </c>
      <c r="W24">
        <v>0.41814919307294218</v>
      </c>
      <c r="X24">
        <v>1</v>
      </c>
      <c r="Y24">
        <v>1</v>
      </c>
      <c r="Z24">
        <v>0.48019078188838887</v>
      </c>
      <c r="AA24">
        <v>6.9066572454501152E-2</v>
      </c>
    </row>
    <row r="25" spans="1:27" x14ac:dyDescent="0.25">
      <c r="A25" t="s">
        <v>466</v>
      </c>
      <c r="B25" t="s">
        <v>614</v>
      </c>
      <c r="C25">
        <v>9.6705895939691949E-2</v>
      </c>
      <c r="D25">
        <v>1.159962145953466E-2</v>
      </c>
      <c r="E25">
        <v>-2.341844593847568</v>
      </c>
      <c r="F25">
        <v>0.10377142237726571</v>
      </c>
      <c r="G25">
        <v>8.5356226256796022E-2</v>
      </c>
      <c r="H25">
        <v>0.1092711739301912</v>
      </c>
      <c r="I25">
        <v>-2.4609218833677029</v>
      </c>
      <c r="J25">
        <v>-2.213922654255676</v>
      </c>
      <c r="K25">
        <v>0.99980917391261304</v>
      </c>
      <c r="L25">
        <v>1.032972994464034</v>
      </c>
      <c r="M25">
        <v>267.93120600864472</v>
      </c>
      <c r="N25">
        <v>534.43398533422294</v>
      </c>
      <c r="O25">
        <v>3</v>
      </c>
      <c r="P25">
        <v>-2.0678217288046619</v>
      </c>
      <c r="Q25">
        <v>0.1027546083243118</v>
      </c>
      <c r="R25">
        <v>0.13776638494312321</v>
      </c>
      <c r="S25">
        <v>3.8356644850600481E-2</v>
      </c>
      <c r="T25">
        <v>-2.1210398689403229</v>
      </c>
      <c r="U25">
        <v>-1.7624065067349881</v>
      </c>
      <c r="V25">
        <v>8.9191714406120406E-2</v>
      </c>
      <c r="W25">
        <v>0.1968061959238393</v>
      </c>
      <c r="X25">
        <v>1</v>
      </c>
      <c r="Y25">
        <v>1</v>
      </c>
      <c r="Z25">
        <v>0.48415771040066963</v>
      </c>
      <c r="AA25">
        <v>6.8528222991134216E-2</v>
      </c>
    </row>
    <row r="26" spans="1:27" x14ac:dyDescent="0.25">
      <c r="A26" t="s">
        <v>466</v>
      </c>
      <c r="B26" t="s">
        <v>615</v>
      </c>
      <c r="C26">
        <v>0.13376926842954809</v>
      </c>
      <c r="D26">
        <v>1.613314365030219E-2</v>
      </c>
      <c r="E26">
        <v>-2.0177439742060601</v>
      </c>
      <c r="F26">
        <v>0.1073771624560878</v>
      </c>
      <c r="G26">
        <v>0.1158698936659993</v>
      </c>
      <c r="H26">
        <v>0.1567356459876752</v>
      </c>
      <c r="I26">
        <v>-2.1552873250468778</v>
      </c>
      <c r="J26">
        <v>-1.853194676612228</v>
      </c>
      <c r="K26">
        <v>0.97573204931305091</v>
      </c>
      <c r="L26">
        <v>1.004397294883336</v>
      </c>
      <c r="M26">
        <v>919.16208334159455</v>
      </c>
      <c r="N26">
        <v>2022.0538386990891</v>
      </c>
      <c r="O26">
        <v>3</v>
      </c>
      <c r="P26">
        <v>-1.725044174194492</v>
      </c>
      <c r="Q26">
        <v>0.1116471870093402</v>
      </c>
      <c r="R26">
        <v>0.19122036164367021</v>
      </c>
      <c r="S26">
        <v>5.9150612069113408E-2</v>
      </c>
      <c r="T26">
        <v>-1.8299875127790239</v>
      </c>
      <c r="U26">
        <v>-1.27666758678937</v>
      </c>
      <c r="V26">
        <v>7.8619146718829747E-2</v>
      </c>
      <c r="W26">
        <v>0.24800174687882789</v>
      </c>
      <c r="X26">
        <v>1</v>
      </c>
      <c r="Y26">
        <v>1</v>
      </c>
      <c r="Z26">
        <v>0.48678507563051082</v>
      </c>
      <c r="AA26">
        <v>0.1330790119795025</v>
      </c>
    </row>
    <row r="27" spans="1:27" x14ac:dyDescent="0.25">
      <c r="A27" t="s">
        <v>466</v>
      </c>
      <c r="B27" t="s">
        <v>616</v>
      </c>
      <c r="C27">
        <v>0.25209856683688731</v>
      </c>
      <c r="D27">
        <v>2.549768480713209E-2</v>
      </c>
      <c r="E27">
        <v>-1.382620814256043</v>
      </c>
      <c r="F27">
        <v>9.5845609269975235E-2</v>
      </c>
      <c r="G27">
        <v>0.22165875028734169</v>
      </c>
      <c r="H27">
        <v>0.28883084946067061</v>
      </c>
      <c r="I27">
        <v>-1.506616240631047</v>
      </c>
      <c r="J27">
        <v>-1.2419140586270281</v>
      </c>
      <c r="K27">
        <v>0.99355437234653776</v>
      </c>
      <c r="L27">
        <v>1.0028416653389709</v>
      </c>
      <c r="M27">
        <v>1023.6557129228351</v>
      </c>
      <c r="N27">
        <v>1985.4881167688179</v>
      </c>
      <c r="O27">
        <v>2</v>
      </c>
      <c r="P27">
        <v>-1.076034171237416</v>
      </c>
      <c r="Q27">
        <v>0.1153142877059429</v>
      </c>
      <c r="R27">
        <v>0.1507228563813221</v>
      </c>
      <c r="S27">
        <v>4.2523789430190848E-2</v>
      </c>
      <c r="T27">
        <v>-1.1864110481607659</v>
      </c>
      <c r="U27">
        <v>-0.72646028460917578</v>
      </c>
      <c r="V27">
        <v>8.5924550527117019E-2</v>
      </c>
      <c r="W27">
        <v>0.21776463725317241</v>
      </c>
      <c r="X27">
        <v>1</v>
      </c>
      <c r="Y27">
        <v>1</v>
      </c>
      <c r="Z27">
        <v>0.49589746367048149</v>
      </c>
      <c r="AA27">
        <v>0.1082401337920598</v>
      </c>
    </row>
    <row r="28" spans="1:27" x14ac:dyDescent="0.25">
      <c r="A28" t="s">
        <v>750</v>
      </c>
      <c r="B28" t="s">
        <v>614</v>
      </c>
      <c r="C28">
        <v>0.1194866533945132</v>
      </c>
      <c r="D28">
        <v>1.502060072999842E-3</v>
      </c>
      <c r="E28">
        <v>-2.124629513997331</v>
      </c>
      <c r="F28">
        <v>1.256031187999525E-2</v>
      </c>
      <c r="G28">
        <v>0.11717913649016699</v>
      </c>
      <c r="H28">
        <v>0.1218741071877586</v>
      </c>
      <c r="I28">
        <v>-2.1440514339822152</v>
      </c>
      <c r="J28">
        <v>-2.1047666753298708</v>
      </c>
      <c r="K28">
        <v>0.97295406616242186</v>
      </c>
      <c r="L28">
        <v>1.001621917437304</v>
      </c>
      <c r="M28">
        <v>3293.722554774557</v>
      </c>
      <c r="N28">
        <v>3258.918766931934</v>
      </c>
      <c r="O28">
        <v>0</v>
      </c>
      <c r="P28">
        <v>-1.842512698671763</v>
      </c>
      <c r="Q28">
        <v>0.1042072314817913</v>
      </c>
      <c r="R28">
        <v>2.9507595082057071E-2</v>
      </c>
      <c r="S28">
        <v>1.018209865080125E-2</v>
      </c>
      <c r="T28">
        <v>-1.8829482319548669</v>
      </c>
      <c r="U28">
        <v>-1.7914171440155759</v>
      </c>
      <c r="V28">
        <v>9.0343345709721662E-2</v>
      </c>
      <c r="W28">
        <v>0.12204936563636951</v>
      </c>
      <c r="X28">
        <v>1</v>
      </c>
      <c r="Y28">
        <v>1</v>
      </c>
      <c r="Z28">
        <v>0.48541607993726849</v>
      </c>
      <c r="AA28">
        <v>0.2466913319829645</v>
      </c>
    </row>
    <row r="29" spans="1:27" x14ac:dyDescent="0.25">
      <c r="A29" t="s">
        <v>750</v>
      </c>
      <c r="B29" t="s">
        <v>617</v>
      </c>
      <c r="C29">
        <v>0.15959700674919</v>
      </c>
      <c r="D29">
        <v>6.4875875297484642E-3</v>
      </c>
      <c r="E29">
        <v>-1.8358479275562181</v>
      </c>
      <c r="F29">
        <v>3.7680447409230239E-2</v>
      </c>
      <c r="G29">
        <v>0.15403026325308369</v>
      </c>
      <c r="H29">
        <v>0.16873190285404591</v>
      </c>
      <c r="I29">
        <v>-1.870606181245936</v>
      </c>
      <c r="J29">
        <v>-1.7794441974787449</v>
      </c>
      <c r="K29">
        <v>0.98990555304138772</v>
      </c>
      <c r="L29">
        <v>1.002306725559196</v>
      </c>
      <c r="M29">
        <v>1319.891150533062</v>
      </c>
      <c r="N29">
        <v>1735.858176351652</v>
      </c>
      <c r="O29">
        <v>0</v>
      </c>
      <c r="P29">
        <v>-1.535626326292955</v>
      </c>
      <c r="Q29">
        <v>0.1129733264423647</v>
      </c>
      <c r="R29">
        <v>0.1074950742913766</v>
      </c>
      <c r="S29">
        <v>2.9723323278829979E-2</v>
      </c>
      <c r="T29">
        <v>-1.618359301099592</v>
      </c>
      <c r="U29">
        <v>-1.3181071272825</v>
      </c>
      <c r="V29">
        <v>8.9606544621908882E-2</v>
      </c>
      <c r="W29">
        <v>0.17333815905842001</v>
      </c>
      <c r="X29">
        <v>1</v>
      </c>
      <c r="Y29">
        <v>1</v>
      </c>
      <c r="Z29">
        <v>0.49281872517490549</v>
      </c>
      <c r="AA29">
        <v>0.16300029456304579</v>
      </c>
    </row>
    <row r="30" spans="1:27" x14ac:dyDescent="0.25">
      <c r="A30" t="s">
        <v>750</v>
      </c>
      <c r="B30" t="s">
        <v>618</v>
      </c>
      <c r="C30">
        <v>0.15121553530896431</v>
      </c>
      <c r="D30">
        <v>8.4645189756416585E-3</v>
      </c>
      <c r="E30">
        <v>-1.890467236796435</v>
      </c>
      <c r="F30">
        <v>5.2180203213010597E-2</v>
      </c>
      <c r="G30">
        <v>0.14279601972091871</v>
      </c>
      <c r="H30">
        <v>0.16263252051717719</v>
      </c>
      <c r="I30">
        <v>-1.946338102568544</v>
      </c>
      <c r="J30">
        <v>-1.8162620987127669</v>
      </c>
      <c r="K30">
        <v>0.9788805262466761</v>
      </c>
      <c r="L30">
        <v>1.0051626804538361</v>
      </c>
      <c r="M30">
        <v>1317.369333654382</v>
      </c>
      <c r="N30">
        <v>1499.0188725716951</v>
      </c>
      <c r="O30">
        <v>0</v>
      </c>
      <c r="P30">
        <v>-1.56584335066085</v>
      </c>
      <c r="Q30">
        <v>0.12173379476262999</v>
      </c>
      <c r="R30">
        <v>0.1229379720711521</v>
      </c>
      <c r="S30">
        <v>3.4648058639277897E-2</v>
      </c>
      <c r="T30">
        <v>-1.6731542592368409</v>
      </c>
      <c r="U30">
        <v>-1.3204369482990159</v>
      </c>
      <c r="V30">
        <v>9.1737381518247257E-2</v>
      </c>
      <c r="W30">
        <v>0.19144184665232181</v>
      </c>
      <c r="X30">
        <v>1</v>
      </c>
      <c r="Y30">
        <v>1</v>
      </c>
      <c r="Z30">
        <v>0.48554473630458422</v>
      </c>
      <c r="AA30">
        <v>0.16877161298326249</v>
      </c>
    </row>
    <row r="31" spans="1:27" x14ac:dyDescent="0.25">
      <c r="A31" t="s">
        <v>750</v>
      </c>
      <c r="B31" t="s">
        <v>615</v>
      </c>
      <c r="C31">
        <v>0.1219285123383535</v>
      </c>
      <c r="D31">
        <v>9.3145579021517572E-3</v>
      </c>
      <c r="E31">
        <v>-2.1068709746070562</v>
      </c>
      <c r="F31">
        <v>6.9610482962713979E-2</v>
      </c>
      <c r="G31">
        <v>0.1136204080331439</v>
      </c>
      <c r="H31">
        <v>0.1350613350955284</v>
      </c>
      <c r="I31">
        <v>-2.1748921406508148</v>
      </c>
      <c r="J31">
        <v>-2.0020262709188348</v>
      </c>
      <c r="K31">
        <v>0.96944629252550385</v>
      </c>
      <c r="L31">
        <v>1.002122648713843</v>
      </c>
      <c r="M31">
        <v>1257.597649099316</v>
      </c>
      <c r="N31">
        <v>1738.591159258415</v>
      </c>
      <c r="O31">
        <v>0</v>
      </c>
      <c r="P31">
        <v>-1.8429181688283409</v>
      </c>
      <c r="Q31">
        <v>0.10117513934919529</v>
      </c>
      <c r="R31">
        <v>0.1387243707223757</v>
      </c>
      <c r="S31">
        <v>3.575414389759779E-2</v>
      </c>
      <c r="T31">
        <v>-1.938566570680168</v>
      </c>
      <c r="U31">
        <v>-1.540870534580536</v>
      </c>
      <c r="V31">
        <v>7.6609308677475618E-2</v>
      </c>
      <c r="W31">
        <v>0.1838557244475531</v>
      </c>
      <c r="X31">
        <v>1</v>
      </c>
      <c r="Y31">
        <v>1</v>
      </c>
      <c r="Z31">
        <v>0.48678254293269613</v>
      </c>
      <c r="AA31">
        <v>0.17534924144717809</v>
      </c>
    </row>
    <row r="32" spans="1:27" x14ac:dyDescent="0.25">
      <c r="A32" t="s">
        <v>750</v>
      </c>
      <c r="B32" t="s">
        <v>616</v>
      </c>
      <c r="C32">
        <v>0.1188210254891174</v>
      </c>
      <c r="D32">
        <v>3.4419172087453861E-3</v>
      </c>
      <c r="E32">
        <v>-2.13052931999245</v>
      </c>
      <c r="F32">
        <v>2.7644032099992302E-2</v>
      </c>
      <c r="G32">
        <v>0.1145425921230849</v>
      </c>
      <c r="H32">
        <v>0.12303618672682159</v>
      </c>
      <c r="I32">
        <v>-2.1668085415542242</v>
      </c>
      <c r="J32">
        <v>-2.0952767658576779</v>
      </c>
      <c r="K32">
        <v>0.97837378901427796</v>
      </c>
      <c r="L32">
        <v>1.0030206214116379</v>
      </c>
      <c r="M32">
        <v>2409.8531053735178</v>
      </c>
      <c r="N32">
        <v>2752.785139417203</v>
      </c>
      <c r="O32">
        <v>0</v>
      </c>
      <c r="P32">
        <v>-1.768831016425384</v>
      </c>
      <c r="Q32">
        <v>0.13359929988798441</v>
      </c>
      <c r="R32">
        <v>6.3941358363798217E-2</v>
      </c>
      <c r="S32">
        <v>2.302785358740591E-2</v>
      </c>
      <c r="T32">
        <v>-1.844465823651589</v>
      </c>
      <c r="U32">
        <v>-1.6553792469325741</v>
      </c>
      <c r="V32">
        <v>0.104938464777174</v>
      </c>
      <c r="W32">
        <v>0.1756840662562143</v>
      </c>
      <c r="X32">
        <v>1</v>
      </c>
      <c r="Y32">
        <v>1</v>
      </c>
      <c r="Z32">
        <v>0.48957245743969963</v>
      </c>
      <c r="AA32">
        <v>0.2024296880594077</v>
      </c>
    </row>
    <row r="33" spans="1:27" x14ac:dyDescent="0.25">
      <c r="A33" t="s">
        <v>750</v>
      </c>
      <c r="B33" t="s">
        <v>619</v>
      </c>
      <c r="C33">
        <v>0.14524763818829869</v>
      </c>
      <c r="D33">
        <v>9.5964759913767545E-4</v>
      </c>
      <c r="E33">
        <v>-1.929337028237349</v>
      </c>
      <c r="F33">
        <v>6.621068779310315E-3</v>
      </c>
      <c r="G33">
        <v>0.14382280470011979</v>
      </c>
      <c r="H33">
        <v>0.14669325358341709</v>
      </c>
      <c r="I33">
        <v>-1.9391732600369489</v>
      </c>
      <c r="J33">
        <v>-1.919411582734905</v>
      </c>
      <c r="K33">
        <v>0.99579055606210864</v>
      </c>
      <c r="L33">
        <v>1.0016930047509931</v>
      </c>
      <c r="M33">
        <v>3070.242977355425</v>
      </c>
      <c r="N33">
        <v>2955.6175952868198</v>
      </c>
      <c r="O33">
        <v>0</v>
      </c>
      <c r="P33">
        <v>-1.6810525634756861</v>
      </c>
      <c r="Q33">
        <v>9.1665521935006891E-2</v>
      </c>
      <c r="R33">
        <v>1.392665473405962E-2</v>
      </c>
      <c r="S33">
        <v>4.3904290635557661E-3</v>
      </c>
      <c r="T33">
        <v>-1.7012345147096799</v>
      </c>
      <c r="U33">
        <v>-1.657487894190341</v>
      </c>
      <c r="V33">
        <v>8.5569464495189984E-2</v>
      </c>
      <c r="W33">
        <v>9.9070035573357473E-2</v>
      </c>
      <c r="X33">
        <v>1</v>
      </c>
      <c r="Y33">
        <v>1</v>
      </c>
      <c r="Z33">
        <v>0.51069043354144061</v>
      </c>
      <c r="AA33">
        <v>0.22051494843888</v>
      </c>
    </row>
    <row r="34" spans="1:27" x14ac:dyDescent="0.25">
      <c r="A34" t="s">
        <v>750</v>
      </c>
      <c r="B34" t="s">
        <v>620</v>
      </c>
      <c r="C34">
        <v>0.13704733665150731</v>
      </c>
      <c r="D34">
        <v>4.4576838251077838E-3</v>
      </c>
      <c r="E34">
        <v>-1.9879715021030491</v>
      </c>
      <c r="F34">
        <v>3.3299615240881777E-2</v>
      </c>
      <c r="G34">
        <v>0.13224099572410669</v>
      </c>
      <c r="H34">
        <v>0.1408034065332732</v>
      </c>
      <c r="I34">
        <v>-2.0231292958271609</v>
      </c>
      <c r="J34">
        <v>-1.960390641489274</v>
      </c>
      <c r="K34">
        <v>0.99355599210318835</v>
      </c>
      <c r="L34">
        <v>1.0053308673410271</v>
      </c>
      <c r="M34">
        <v>1073.487588444885</v>
      </c>
      <c r="N34">
        <v>1146.816539071976</v>
      </c>
      <c r="O34">
        <v>0</v>
      </c>
      <c r="P34">
        <v>-1.7456564399187231</v>
      </c>
      <c r="Q34">
        <v>8.8510910187684366E-2</v>
      </c>
      <c r="R34">
        <v>7.7159251365455733E-2</v>
      </c>
      <c r="S34">
        <v>3.0494799098532348E-2</v>
      </c>
      <c r="T34">
        <v>-1.7803550062973821</v>
      </c>
      <c r="U34">
        <v>-1.612161366713605</v>
      </c>
      <c r="V34">
        <v>7.5349713022281051E-2</v>
      </c>
      <c r="W34">
        <v>0.1444691868677207</v>
      </c>
      <c r="X34">
        <v>1</v>
      </c>
      <c r="Y34">
        <v>1</v>
      </c>
      <c r="Z34">
        <v>0.49807453498829518</v>
      </c>
      <c r="AA34">
        <v>0.1482370493316732</v>
      </c>
    </row>
    <row r="35" spans="1:27" x14ac:dyDescent="0.25">
      <c r="A35" t="s">
        <v>750</v>
      </c>
      <c r="B35" t="s">
        <v>621</v>
      </c>
      <c r="C35">
        <v>0.1345197003939072</v>
      </c>
      <c r="D35">
        <v>4.2407210187287072E-3</v>
      </c>
      <c r="E35">
        <v>-2.0065209580320311</v>
      </c>
      <c r="F35">
        <v>3.0701512003762581E-2</v>
      </c>
      <c r="G35">
        <v>0.12980467333722889</v>
      </c>
      <c r="H35">
        <v>0.13762086868611981</v>
      </c>
      <c r="I35">
        <v>-2.041724471222631</v>
      </c>
      <c r="J35">
        <v>-1.98325270301943</v>
      </c>
      <c r="K35">
        <v>0.9973388577607335</v>
      </c>
      <c r="L35">
        <v>1.005782091850743</v>
      </c>
      <c r="M35">
        <v>823.06025718897718</v>
      </c>
      <c r="N35">
        <v>977.55822067620034</v>
      </c>
      <c r="O35">
        <v>0</v>
      </c>
      <c r="P35">
        <v>-1.7457134539130581</v>
      </c>
      <c r="Q35">
        <v>9.5438923446015872E-2</v>
      </c>
      <c r="R35">
        <v>6.3760725169151322E-2</v>
      </c>
      <c r="S35">
        <v>2.5342508505720441E-2</v>
      </c>
      <c r="T35">
        <v>-1.775179315560637</v>
      </c>
      <c r="U35">
        <v>-1.634994002158523</v>
      </c>
      <c r="V35">
        <v>8.3134026848813825E-2</v>
      </c>
      <c r="W35">
        <v>0.14279911630635181</v>
      </c>
      <c r="X35">
        <v>1</v>
      </c>
      <c r="Y35">
        <v>1</v>
      </c>
      <c r="Z35">
        <v>0.49800722951064602</v>
      </c>
      <c r="AA35">
        <v>0.15337114664767981</v>
      </c>
    </row>
    <row r="36" spans="1:27" x14ac:dyDescent="0.25">
      <c r="A36" t="s">
        <v>750</v>
      </c>
      <c r="B36" t="s">
        <v>622</v>
      </c>
      <c r="C36">
        <v>0.1322553611432053</v>
      </c>
      <c r="D36">
        <v>1.163311909779232E-3</v>
      </c>
      <c r="E36">
        <v>-2.023059243741502</v>
      </c>
      <c r="F36">
        <v>8.7783433990061138E-3</v>
      </c>
      <c r="G36">
        <v>0.13072271664176219</v>
      </c>
      <c r="H36">
        <v>0.1339044272273667</v>
      </c>
      <c r="I36">
        <v>-2.03467686594403</v>
      </c>
      <c r="J36">
        <v>-2.0106289631481382</v>
      </c>
      <c r="K36">
        <v>0.99552607820923944</v>
      </c>
      <c r="L36">
        <v>1.001992350875232</v>
      </c>
      <c r="M36">
        <v>2176.9958589372891</v>
      </c>
      <c r="N36">
        <v>2506.372663374254</v>
      </c>
      <c r="O36">
        <v>0</v>
      </c>
      <c r="P36">
        <v>-1.757085734980748</v>
      </c>
      <c r="Q36">
        <v>9.8252295728659303E-2</v>
      </c>
      <c r="R36">
        <v>2.6981144670063701E-2</v>
      </c>
      <c r="S36">
        <v>8.8521786093067132E-3</v>
      </c>
      <c r="T36">
        <v>-1.7878315267862199</v>
      </c>
      <c r="U36">
        <v>-1.7109233988543531</v>
      </c>
      <c r="V36">
        <v>8.8304424831374462E-2</v>
      </c>
      <c r="W36">
        <v>0.11311033040463001</v>
      </c>
      <c r="X36">
        <v>1</v>
      </c>
      <c r="Y36">
        <v>1</v>
      </c>
      <c r="Z36">
        <v>0.49583328492598439</v>
      </c>
      <c r="AA36">
        <v>0.19705983975649249</v>
      </c>
    </row>
    <row r="37" spans="1:27" x14ac:dyDescent="0.25">
      <c r="A37" t="s">
        <v>750</v>
      </c>
      <c r="B37" t="s">
        <v>623</v>
      </c>
      <c r="C37">
        <v>0.2074713265675017</v>
      </c>
      <c r="D37">
        <v>5.5359161587760627E-3</v>
      </c>
      <c r="E37">
        <v>-1.5731177787455699</v>
      </c>
      <c r="F37">
        <v>2.670262181085804E-2</v>
      </c>
      <c r="G37">
        <v>0.2001624394283171</v>
      </c>
      <c r="H37">
        <v>0.21546927643498881</v>
      </c>
      <c r="I37">
        <v>-1.6086260449469401</v>
      </c>
      <c r="J37">
        <v>-1.5349369483505411</v>
      </c>
      <c r="K37">
        <v>0.95449122438468026</v>
      </c>
      <c r="L37">
        <v>1.002318080911496</v>
      </c>
      <c r="M37">
        <v>2679.3569023424138</v>
      </c>
      <c r="N37">
        <v>2043.4261082456551</v>
      </c>
      <c r="O37">
        <v>0</v>
      </c>
      <c r="P37">
        <v>-1.34736721602933</v>
      </c>
      <c r="Q37">
        <v>8.3590585945096302E-2</v>
      </c>
      <c r="R37">
        <v>5.6245461067031398E-2</v>
      </c>
      <c r="S37">
        <v>1.6489281521422192E-2</v>
      </c>
      <c r="T37">
        <v>-1.406690175081154</v>
      </c>
      <c r="U37">
        <v>-1.242377678576448</v>
      </c>
      <c r="V37">
        <v>6.6442620219568441E-2</v>
      </c>
      <c r="W37">
        <v>0.11507069761469189</v>
      </c>
      <c r="X37">
        <v>1</v>
      </c>
      <c r="Y37">
        <v>1</v>
      </c>
      <c r="Z37">
        <v>0.49252737333343971</v>
      </c>
      <c r="AA37">
        <v>0.2219120198251005</v>
      </c>
    </row>
    <row r="38" spans="1:27" x14ac:dyDescent="0.25">
      <c r="A38" t="s">
        <v>750</v>
      </c>
      <c r="B38" t="s">
        <v>624</v>
      </c>
      <c r="C38">
        <v>0.17049203484737099</v>
      </c>
      <c r="D38">
        <v>7.3755285054305422E-3</v>
      </c>
      <c r="E38">
        <v>-1.76989635738244</v>
      </c>
      <c r="F38">
        <v>3.974679867814887E-2</v>
      </c>
      <c r="G38">
        <v>0.16415869582943929</v>
      </c>
      <c r="H38">
        <v>0.17836610199659059</v>
      </c>
      <c r="I38">
        <v>-1.806921661557112</v>
      </c>
      <c r="J38">
        <v>-1.723917088270229</v>
      </c>
      <c r="K38">
        <v>0.99034899845857338</v>
      </c>
      <c r="L38">
        <v>1.0021728891353641</v>
      </c>
      <c r="M38">
        <v>1037.3147252918959</v>
      </c>
      <c r="N38">
        <v>1197.804615621124</v>
      </c>
      <c r="O38">
        <v>0</v>
      </c>
      <c r="P38">
        <v>-1.51175214188414</v>
      </c>
      <c r="Q38">
        <v>9.638060397373957E-2</v>
      </c>
      <c r="R38">
        <v>0.1004794217365179</v>
      </c>
      <c r="S38">
        <v>3.003895980288122E-2</v>
      </c>
      <c r="T38">
        <v>-1.5718922780357469</v>
      </c>
      <c r="U38">
        <v>-1.326792173143851</v>
      </c>
      <c r="V38">
        <v>7.8145147725334485E-2</v>
      </c>
      <c r="W38">
        <v>0.15410890308149691</v>
      </c>
      <c r="X38">
        <v>1</v>
      </c>
      <c r="Y38">
        <v>1</v>
      </c>
      <c r="Z38">
        <v>0.49265676047318768</v>
      </c>
      <c r="AA38">
        <v>0.15673143757556329</v>
      </c>
    </row>
    <row r="39" spans="1:27" x14ac:dyDescent="0.25">
      <c r="A39" t="s">
        <v>559</v>
      </c>
      <c r="B39" t="s">
        <v>614</v>
      </c>
      <c r="C39">
        <v>0.23272452349701231</v>
      </c>
      <c r="D39">
        <v>2.5235367193401421E-2</v>
      </c>
      <c r="E39">
        <v>-1.463691632004428</v>
      </c>
      <c r="F39">
        <v>0.10794246239905921</v>
      </c>
      <c r="G39">
        <v>0.19325770349316179</v>
      </c>
      <c r="H39">
        <v>0.27058477650078627</v>
      </c>
      <c r="I39">
        <v>-1.64373073013213</v>
      </c>
      <c r="J39">
        <v>-1.307169823145409</v>
      </c>
      <c r="K39">
        <v>0.93207736986604506</v>
      </c>
      <c r="L39">
        <v>1.001605766581976</v>
      </c>
      <c r="M39">
        <v>2349.979107110501</v>
      </c>
      <c r="N39">
        <v>3176.4277726155569</v>
      </c>
      <c r="O39">
        <v>0</v>
      </c>
      <c r="P39">
        <v>-0.80052706518027628</v>
      </c>
      <c r="Q39">
        <v>0.24185999781459669</v>
      </c>
      <c r="R39">
        <v>0.23388899514700379</v>
      </c>
      <c r="S39">
        <v>5.821224573670622E-2</v>
      </c>
      <c r="T39">
        <v>-1.222148676331352</v>
      </c>
      <c r="U39">
        <v>-0.45856615925240218</v>
      </c>
      <c r="V39">
        <v>0.13691754573224821</v>
      </c>
      <c r="W39">
        <v>0.32887763101064432</v>
      </c>
      <c r="X39">
        <v>1</v>
      </c>
      <c r="Y39">
        <v>1</v>
      </c>
      <c r="Z39">
        <v>0.49450577450872257</v>
      </c>
      <c r="AA39">
        <v>0.18858795365290951</v>
      </c>
    </row>
    <row r="40" spans="1:27" x14ac:dyDescent="0.25">
      <c r="A40" t="s">
        <v>559</v>
      </c>
      <c r="B40" t="s">
        <v>615</v>
      </c>
      <c r="C40">
        <v>0.1555888406079676</v>
      </c>
      <c r="D40">
        <v>4.1659179928448767E-2</v>
      </c>
      <c r="E40">
        <v>-1.8873360803224071</v>
      </c>
      <c r="F40">
        <v>0.22448565744705551</v>
      </c>
      <c r="G40">
        <v>0.1076025210582323</v>
      </c>
      <c r="H40">
        <v>0.21847452517839969</v>
      </c>
      <c r="I40">
        <v>-2.2293112016220999</v>
      </c>
      <c r="J40">
        <v>-1.5210858608985369</v>
      </c>
      <c r="K40">
        <v>0.97311182690211517</v>
      </c>
      <c r="L40">
        <v>1.0022512367754921</v>
      </c>
      <c r="M40">
        <v>1495.9718032361191</v>
      </c>
      <c r="N40">
        <v>1396.9156509740451</v>
      </c>
      <c r="O40">
        <v>4</v>
      </c>
      <c r="P40">
        <v>-1.463004489028644</v>
      </c>
      <c r="Q40">
        <v>0.15907047955609169</v>
      </c>
      <c r="R40">
        <v>0.25519008020088868</v>
      </c>
      <c r="S40">
        <v>7.258497758666925E-2</v>
      </c>
      <c r="T40">
        <v>-1.7250932636449461</v>
      </c>
      <c r="U40">
        <v>-0.91838633086257471</v>
      </c>
      <c r="V40">
        <v>9.2254554874963562E-2</v>
      </c>
      <c r="W40">
        <v>0.31835981973646771</v>
      </c>
      <c r="X40">
        <v>1</v>
      </c>
      <c r="Y40">
        <v>1</v>
      </c>
      <c r="Z40">
        <v>0.47343319806214718</v>
      </c>
      <c r="AA40">
        <v>8.0501786167476372E-2</v>
      </c>
    </row>
    <row r="41" spans="1:27" x14ac:dyDescent="0.25">
      <c r="A41" t="s">
        <v>197</v>
      </c>
      <c r="B41" t="s">
        <v>614</v>
      </c>
      <c r="C41">
        <v>0.50215443375668689</v>
      </c>
      <c r="D41">
        <v>8.0755031040496736E-2</v>
      </c>
      <c r="E41">
        <v>-0.70329009843258949</v>
      </c>
      <c r="F41">
        <v>0.17846456255875759</v>
      </c>
      <c r="G41">
        <v>0.36083598163214281</v>
      </c>
      <c r="H41">
        <v>0.60927869554198166</v>
      </c>
      <c r="I41">
        <v>-1.0193317714698791</v>
      </c>
      <c r="J41">
        <v>-0.4954794879149777</v>
      </c>
      <c r="K41">
        <v>0.98892376571036911</v>
      </c>
      <c r="L41">
        <v>1.023565459793059</v>
      </c>
      <c r="M41">
        <v>208.83235837446671</v>
      </c>
      <c r="N41">
        <v>63.481787865940049</v>
      </c>
      <c r="O41">
        <v>4</v>
      </c>
      <c r="P41">
        <v>-0.20224423634481581</v>
      </c>
      <c r="Q41">
        <v>0.176777228832314</v>
      </c>
      <c r="R41">
        <v>0.25826020688646439</v>
      </c>
      <c r="S41">
        <v>6.6329301886660558E-2</v>
      </c>
      <c r="T41">
        <v>-0.62052025387652476</v>
      </c>
      <c r="U41">
        <v>0.1948053613985172</v>
      </c>
      <c r="V41">
        <v>8.5046460796326412E-2</v>
      </c>
      <c r="W41">
        <v>0.2996249409525073</v>
      </c>
      <c r="X41">
        <v>1</v>
      </c>
      <c r="Y41">
        <v>1</v>
      </c>
      <c r="Z41">
        <v>0.52893922089357248</v>
      </c>
      <c r="AA41">
        <v>4.0031164665179801E-2</v>
      </c>
    </row>
    <row r="42" spans="1:27" x14ac:dyDescent="0.25">
      <c r="A42" t="s">
        <v>197</v>
      </c>
      <c r="B42" t="s">
        <v>615</v>
      </c>
      <c r="C42">
        <v>0.29120227638632218</v>
      </c>
      <c r="D42">
        <v>3.8000774437394212E-2</v>
      </c>
      <c r="E42">
        <v>-1.241782222997279</v>
      </c>
      <c r="F42">
        <v>0.127369511218279</v>
      </c>
      <c r="G42">
        <v>0.23795907976428229</v>
      </c>
      <c r="H42">
        <v>0.34641021915444298</v>
      </c>
      <c r="I42">
        <v>-1.4356565540367521</v>
      </c>
      <c r="J42">
        <v>-1.0601316058320061</v>
      </c>
      <c r="K42">
        <v>0.45013679899988368</v>
      </c>
      <c r="L42">
        <v>1.0014673700032131</v>
      </c>
      <c r="M42">
        <v>2909.2075217993961</v>
      </c>
      <c r="N42">
        <v>3683.8057597531229</v>
      </c>
      <c r="O42">
        <v>0</v>
      </c>
      <c r="P42">
        <v>-0.81956326422893255</v>
      </c>
      <c r="Q42">
        <v>0.1559295118595318</v>
      </c>
      <c r="R42">
        <v>0.2265106870908315</v>
      </c>
      <c r="S42">
        <v>6.6892044051176797E-2</v>
      </c>
      <c r="T42">
        <v>-1.094049332445062</v>
      </c>
      <c r="U42">
        <v>-0.37717795954105382</v>
      </c>
      <c r="V42">
        <v>8.0840348573993095E-2</v>
      </c>
      <c r="W42">
        <v>0.29337608506940732</v>
      </c>
      <c r="X42">
        <v>1</v>
      </c>
      <c r="Y42">
        <v>1</v>
      </c>
      <c r="Z42">
        <v>0.50951352294107921</v>
      </c>
      <c r="AA42">
        <v>0.18973145248221771</v>
      </c>
    </row>
    <row r="43" spans="1:27" x14ac:dyDescent="0.25">
      <c r="A43" t="s">
        <v>197</v>
      </c>
      <c r="B43" t="s">
        <v>616</v>
      </c>
      <c r="C43">
        <v>0.42907762851429321</v>
      </c>
      <c r="D43">
        <v>2.7830767697962069E-2</v>
      </c>
      <c r="E43">
        <v>-0.84816912019104551</v>
      </c>
      <c r="F43">
        <v>6.3823715214941124E-2</v>
      </c>
      <c r="G43">
        <v>0.39119824810227222</v>
      </c>
      <c r="H43">
        <v>0.47460056396209321</v>
      </c>
      <c r="I43">
        <v>-0.93854081910349618</v>
      </c>
      <c r="J43">
        <v>-0.74528174673754066</v>
      </c>
      <c r="K43">
        <v>0.45640481019489959</v>
      </c>
      <c r="L43">
        <v>1.000895274697357</v>
      </c>
      <c r="M43">
        <v>3190.746896259936</v>
      </c>
      <c r="N43">
        <v>3136.1051537727549</v>
      </c>
      <c r="O43">
        <v>0</v>
      </c>
      <c r="P43">
        <v>-0.53585942855985724</v>
      </c>
      <c r="Q43">
        <v>0.1159514202023789</v>
      </c>
      <c r="R43">
        <v>0.15208158329593691</v>
      </c>
      <c r="S43">
        <v>4.3489757319401301E-2</v>
      </c>
      <c r="T43">
        <v>-0.71857157749145451</v>
      </c>
      <c r="U43">
        <v>-0.22853468715025349</v>
      </c>
      <c r="V43">
        <v>6.7006368208758271E-2</v>
      </c>
      <c r="W43">
        <v>0.20480142377430549</v>
      </c>
      <c r="X43">
        <v>1</v>
      </c>
      <c r="Y43">
        <v>1</v>
      </c>
      <c r="Z43">
        <v>0.52411138156104864</v>
      </c>
      <c r="AA43">
        <v>0.22123880862293971</v>
      </c>
    </row>
    <row r="44" spans="1:27" x14ac:dyDescent="0.25">
      <c r="A44" t="s">
        <v>197</v>
      </c>
      <c r="B44" t="s">
        <v>619</v>
      </c>
      <c r="C44">
        <v>0.33437654915229292</v>
      </c>
      <c r="D44">
        <v>1.6751081342334339E-2</v>
      </c>
      <c r="E44">
        <v>-1.096706465039146</v>
      </c>
      <c r="F44">
        <v>4.9231937121498072E-2</v>
      </c>
      <c r="G44">
        <v>0.31321995993338148</v>
      </c>
      <c r="H44">
        <v>0.35857933690168547</v>
      </c>
      <c r="I44">
        <v>-1.1608495878624669</v>
      </c>
      <c r="J44">
        <v>-1.025605341147581</v>
      </c>
      <c r="K44">
        <v>0.90519891065485614</v>
      </c>
      <c r="L44">
        <v>1.0026269539893451</v>
      </c>
      <c r="M44">
        <v>2421.2254534429699</v>
      </c>
      <c r="N44">
        <v>2670.4635468099309</v>
      </c>
      <c r="O44">
        <v>0</v>
      </c>
      <c r="P44">
        <v>-0.73995298023855582</v>
      </c>
      <c r="Q44">
        <v>0.13227048929238999</v>
      </c>
      <c r="R44">
        <v>0.13060466943947199</v>
      </c>
      <c r="S44">
        <v>4.1751566154473778E-2</v>
      </c>
      <c r="T44">
        <v>-0.88681232032214641</v>
      </c>
      <c r="U44">
        <v>-0.48541983090919028</v>
      </c>
      <c r="V44">
        <v>8.5672042102404519E-2</v>
      </c>
      <c r="W44">
        <v>0.2154654350550575</v>
      </c>
      <c r="X44">
        <v>1</v>
      </c>
      <c r="Y44">
        <v>1</v>
      </c>
      <c r="Z44">
        <v>0.5044276505550398</v>
      </c>
      <c r="AA44">
        <v>0.18109184348305399</v>
      </c>
    </row>
    <row r="45" spans="1:27" x14ac:dyDescent="0.25">
      <c r="A45" t="s">
        <v>197</v>
      </c>
      <c r="B45" t="s">
        <v>620</v>
      </c>
      <c r="C45">
        <v>0.48834131444844497</v>
      </c>
      <c r="D45">
        <v>8.3773628323067645E-2</v>
      </c>
      <c r="E45">
        <v>-0.73315173253112809</v>
      </c>
      <c r="F45">
        <v>0.19130484986707691</v>
      </c>
      <c r="G45">
        <v>0.34254757078245762</v>
      </c>
      <c r="H45">
        <v>0.59896957787559391</v>
      </c>
      <c r="I45">
        <v>-1.0713447412533459</v>
      </c>
      <c r="J45">
        <v>-0.51254447034431216</v>
      </c>
      <c r="K45">
        <v>0.99459749676880127</v>
      </c>
      <c r="L45">
        <v>1.0034869487544831</v>
      </c>
      <c r="M45">
        <v>801.4198184636308</v>
      </c>
      <c r="N45">
        <v>462.01010602684897</v>
      </c>
      <c r="O45">
        <v>4</v>
      </c>
      <c r="P45">
        <v>-0.26335046935488149</v>
      </c>
      <c r="Q45">
        <v>0.1643562787429973</v>
      </c>
      <c r="R45">
        <v>0.25520215562124199</v>
      </c>
      <c r="S45">
        <v>6.4474180157591501E-2</v>
      </c>
      <c r="T45">
        <v>-0.65324127663802711</v>
      </c>
      <c r="U45">
        <v>0.1532890124954307</v>
      </c>
      <c r="V45">
        <v>8.5836393148478699E-2</v>
      </c>
      <c r="W45">
        <v>0.29777112564551822</v>
      </c>
      <c r="X45">
        <v>1</v>
      </c>
      <c r="Y45">
        <v>1</v>
      </c>
      <c r="Z45">
        <v>0.53290290779240745</v>
      </c>
      <c r="AA45">
        <v>1.961286960113127E-3</v>
      </c>
    </row>
    <row r="46" spans="1:27" x14ac:dyDescent="0.25">
      <c r="A46" t="s">
        <v>197</v>
      </c>
      <c r="B46" t="s">
        <v>621</v>
      </c>
      <c r="C46">
        <v>0.28800684983200908</v>
      </c>
      <c r="D46">
        <v>3.650652517394793E-2</v>
      </c>
      <c r="E46">
        <v>-1.2525582232547221</v>
      </c>
      <c r="F46">
        <v>0.1256106529386572</v>
      </c>
      <c r="G46">
        <v>0.2361885369044813</v>
      </c>
      <c r="H46">
        <v>0.34321433244955379</v>
      </c>
      <c r="I46">
        <v>-1.4431249079133801</v>
      </c>
      <c r="J46">
        <v>-1.069400151102317</v>
      </c>
      <c r="K46">
        <v>0.42360670768939479</v>
      </c>
      <c r="L46">
        <v>1.0007248901861121</v>
      </c>
      <c r="M46">
        <v>3317.9193209311129</v>
      </c>
      <c r="N46">
        <v>4419.8443425193609</v>
      </c>
      <c r="O46">
        <v>0</v>
      </c>
      <c r="P46">
        <v>-0.83417148587912926</v>
      </c>
      <c r="Q46">
        <v>0.15304167140471669</v>
      </c>
      <c r="R46">
        <v>0.2200558857237567</v>
      </c>
      <c r="S46">
        <v>6.7526238732917951E-2</v>
      </c>
      <c r="T46">
        <v>-1.1020271027419619</v>
      </c>
      <c r="U46">
        <v>-0.40930986729319607</v>
      </c>
      <c r="V46">
        <v>7.8649398260489931E-2</v>
      </c>
      <c r="W46">
        <v>0.29173158949900008</v>
      </c>
      <c r="X46">
        <v>1</v>
      </c>
      <c r="Y46">
        <v>1</v>
      </c>
      <c r="Z46">
        <v>0.51046976768877272</v>
      </c>
      <c r="AA46">
        <v>0.18958884761576819</v>
      </c>
    </row>
    <row r="47" spans="1:27" x14ac:dyDescent="0.25">
      <c r="A47" t="s">
        <v>197</v>
      </c>
      <c r="B47" t="s">
        <v>622</v>
      </c>
      <c r="C47">
        <v>0.42581082599926301</v>
      </c>
      <c r="D47">
        <v>2.723490441047113E-2</v>
      </c>
      <c r="E47">
        <v>-0.85577571460652335</v>
      </c>
      <c r="F47">
        <v>6.3434701420557682E-2</v>
      </c>
      <c r="G47">
        <v>0.38758768308455799</v>
      </c>
      <c r="H47">
        <v>0.46959686714514159</v>
      </c>
      <c r="I47">
        <v>-0.94781317691403788</v>
      </c>
      <c r="J47">
        <v>-0.75588068185535684</v>
      </c>
      <c r="K47">
        <v>0.45876666473554373</v>
      </c>
      <c r="L47">
        <v>1.00347158336838</v>
      </c>
      <c r="M47">
        <v>3193.2470488275658</v>
      </c>
      <c r="N47">
        <v>3281.7693252543759</v>
      </c>
      <c r="O47">
        <v>0</v>
      </c>
      <c r="P47">
        <v>-0.54654255953228892</v>
      </c>
      <c r="Q47">
        <v>0.1152531104115445</v>
      </c>
      <c r="R47">
        <v>0.14594535188454949</v>
      </c>
      <c r="S47">
        <v>4.2136138641823667E-2</v>
      </c>
      <c r="T47">
        <v>-0.71997026848525048</v>
      </c>
      <c r="U47">
        <v>-0.26424508336770097</v>
      </c>
      <c r="V47">
        <v>6.6559655867336115E-2</v>
      </c>
      <c r="W47">
        <v>0.19888355077113759</v>
      </c>
      <c r="X47">
        <v>1</v>
      </c>
      <c r="Y47">
        <v>1</v>
      </c>
      <c r="Z47">
        <v>0.52043675321136551</v>
      </c>
      <c r="AA47">
        <v>0.21897978438957821</v>
      </c>
    </row>
    <row r="48" spans="1:27" x14ac:dyDescent="0.25">
      <c r="A48" t="s">
        <v>197</v>
      </c>
      <c r="B48" t="s">
        <v>623</v>
      </c>
      <c r="C48">
        <v>0.33437654915229292</v>
      </c>
      <c r="D48">
        <v>1.6751081342334339E-2</v>
      </c>
      <c r="E48">
        <v>-1.096706465039146</v>
      </c>
      <c r="F48">
        <v>4.9231937121498072E-2</v>
      </c>
      <c r="G48">
        <v>0.31321995993338148</v>
      </c>
      <c r="H48">
        <v>0.35857933690168547</v>
      </c>
      <c r="I48">
        <v>-1.1608495878624669</v>
      </c>
      <c r="J48">
        <v>-1.025605341147581</v>
      </c>
      <c r="K48">
        <v>0.90519891065485614</v>
      </c>
      <c r="L48">
        <v>1.0026269539893451</v>
      </c>
      <c r="M48">
        <v>2421.2254534429699</v>
      </c>
      <c r="N48">
        <v>2670.4635468099309</v>
      </c>
      <c r="O48">
        <v>0</v>
      </c>
      <c r="P48">
        <v>-0.73995298023855582</v>
      </c>
      <c r="Q48">
        <v>0.13227048929238999</v>
      </c>
      <c r="R48">
        <v>0.13060466943947199</v>
      </c>
      <c r="S48">
        <v>4.1751566154473778E-2</v>
      </c>
      <c r="T48">
        <v>-0.88681232032214641</v>
      </c>
      <c r="U48">
        <v>-0.48541983090919028</v>
      </c>
      <c r="V48">
        <v>8.5672042102404519E-2</v>
      </c>
      <c r="W48">
        <v>0.2154654350550575</v>
      </c>
      <c r="X48">
        <v>1</v>
      </c>
      <c r="Y48">
        <v>1</v>
      </c>
      <c r="Z48">
        <v>0.5044276505550398</v>
      </c>
      <c r="AA48">
        <v>0.18109184348305399</v>
      </c>
    </row>
    <row r="49" spans="1:27" x14ac:dyDescent="0.25">
      <c r="A49" t="s">
        <v>197</v>
      </c>
      <c r="B49" t="s">
        <v>624</v>
      </c>
      <c r="C49">
        <v>0.16255107975637731</v>
      </c>
      <c r="D49">
        <v>3.266360022113636E-2</v>
      </c>
      <c r="E49">
        <v>-1.8336734461134461</v>
      </c>
      <c r="F49">
        <v>0.18002349706523241</v>
      </c>
      <c r="G49">
        <v>0.1210215709132092</v>
      </c>
      <c r="H49">
        <v>0.2131383792702537</v>
      </c>
      <c r="I49">
        <v>-2.111786477367211</v>
      </c>
      <c r="J49">
        <v>-1.5458136565045619</v>
      </c>
      <c r="K49">
        <v>-40.204037550660317</v>
      </c>
      <c r="L49">
        <v>1.0014072885846981</v>
      </c>
      <c r="M49">
        <v>2846.5783908025501</v>
      </c>
      <c r="N49">
        <v>3318.370419770868</v>
      </c>
      <c r="O49">
        <v>1</v>
      </c>
      <c r="P49">
        <v>-1.44543396728784</v>
      </c>
      <c r="Q49">
        <v>0.14519793601113951</v>
      </c>
      <c r="R49">
        <v>0.24638920525825389</v>
      </c>
      <c r="S49">
        <v>7.9027578694155748E-2</v>
      </c>
      <c r="T49">
        <v>-1.6993366213980521</v>
      </c>
      <c r="U49">
        <v>-0.93929355824993133</v>
      </c>
      <c r="V49">
        <v>6.4738298327190261E-2</v>
      </c>
      <c r="W49">
        <v>0.31044184806432462</v>
      </c>
      <c r="X49">
        <v>1</v>
      </c>
      <c r="Y49">
        <v>1</v>
      </c>
      <c r="Z49">
        <v>0.47175889725095888</v>
      </c>
      <c r="AA49">
        <v>0.23034930846419199</v>
      </c>
    </row>
    <row r="50" spans="1:27" x14ac:dyDescent="0.25">
      <c r="A50" t="s">
        <v>817</v>
      </c>
      <c r="B50" t="s">
        <v>614</v>
      </c>
      <c r="C50">
        <v>0.16257980794755059</v>
      </c>
      <c r="D50">
        <v>1.9655467509364439E-2</v>
      </c>
      <c r="E50">
        <v>-1.823624755291029</v>
      </c>
      <c r="F50">
        <v>0.1182419334589723</v>
      </c>
      <c r="G50">
        <v>0.1341671178752426</v>
      </c>
      <c r="H50">
        <v>0.1944651616315555</v>
      </c>
      <c r="I50">
        <v>-2.008669107795523</v>
      </c>
      <c r="J50">
        <v>-1.637502249550244</v>
      </c>
      <c r="K50">
        <v>0.47665533390105702</v>
      </c>
      <c r="L50">
        <v>1.001138203862223</v>
      </c>
      <c r="M50">
        <v>4328.8105111422674</v>
      </c>
      <c r="N50">
        <v>4370.7238285423437</v>
      </c>
      <c r="O50">
        <v>0</v>
      </c>
      <c r="P50">
        <v>-1.369993110717292</v>
      </c>
      <c r="Q50">
        <v>0.16550043181173271</v>
      </c>
      <c r="R50">
        <v>0.19067096349981341</v>
      </c>
      <c r="S50">
        <v>6.4588938071221819E-2</v>
      </c>
      <c r="T50">
        <v>-1.6183441166017061</v>
      </c>
      <c r="U50">
        <v>-1.005525051580451</v>
      </c>
      <c r="V50">
        <v>8.6252798547523338E-2</v>
      </c>
      <c r="W50">
        <v>0.29501645542104221</v>
      </c>
      <c r="X50">
        <v>1</v>
      </c>
      <c r="Y50">
        <v>1</v>
      </c>
      <c r="Z50">
        <v>0.47363591758977341</v>
      </c>
      <c r="AA50">
        <v>0.2347375885501973</v>
      </c>
    </row>
    <row r="51" spans="1:27" x14ac:dyDescent="0.25">
      <c r="A51" t="s">
        <v>817</v>
      </c>
      <c r="B51" t="s">
        <v>615</v>
      </c>
      <c r="C51">
        <v>0.29076394137456868</v>
      </c>
      <c r="D51">
        <v>2.0197286522831651E-2</v>
      </c>
      <c r="E51">
        <v>-1.2376078412718119</v>
      </c>
      <c r="F51">
        <v>6.8766179918600817E-2</v>
      </c>
      <c r="G51">
        <v>0.2620357635599932</v>
      </c>
      <c r="H51">
        <v>0.3205730330037343</v>
      </c>
      <c r="I51">
        <v>-1.339274283232686</v>
      </c>
      <c r="J51">
        <v>-1.1376451565127981</v>
      </c>
      <c r="K51">
        <v>0.81214478144040159</v>
      </c>
      <c r="L51">
        <v>1.0009336922744201</v>
      </c>
      <c r="M51">
        <v>3793.3704363717561</v>
      </c>
      <c r="N51">
        <v>4491.2487241937324</v>
      </c>
      <c r="O51">
        <v>0</v>
      </c>
      <c r="P51">
        <v>-0.77994970937134345</v>
      </c>
      <c r="Q51">
        <v>0.16848267132336131</v>
      </c>
      <c r="R51">
        <v>0.15127648644278829</v>
      </c>
      <c r="S51">
        <v>4.8641523232497499E-2</v>
      </c>
      <c r="T51">
        <v>-0.99992040257021175</v>
      </c>
      <c r="U51">
        <v>-0.51537184049933726</v>
      </c>
      <c r="V51">
        <v>9.943778208552892E-2</v>
      </c>
      <c r="W51">
        <v>0.2562002602421139</v>
      </c>
      <c r="X51">
        <v>1</v>
      </c>
      <c r="Y51">
        <v>1</v>
      </c>
      <c r="Z51">
        <v>0.50693560003282312</v>
      </c>
      <c r="AA51">
        <v>0.2294736849466886</v>
      </c>
    </row>
    <row r="52" spans="1:27" x14ac:dyDescent="0.25">
      <c r="A52" t="s">
        <v>817</v>
      </c>
      <c r="B52" t="s">
        <v>616</v>
      </c>
      <c r="C52">
        <v>0.37492393561455689</v>
      </c>
      <c r="D52">
        <v>1.5841675740523972E-2</v>
      </c>
      <c r="E52">
        <v>-0.98191590553410224</v>
      </c>
      <c r="F52">
        <v>4.1968703023843167E-2</v>
      </c>
      <c r="G52">
        <v>0.35149578986855468</v>
      </c>
      <c r="H52">
        <v>0.40124737886625028</v>
      </c>
      <c r="I52">
        <v>-1.04555754543265</v>
      </c>
      <c r="J52">
        <v>-0.91317713698005742</v>
      </c>
      <c r="K52">
        <v>0.83801497268877567</v>
      </c>
      <c r="L52">
        <v>1.0025531664170091</v>
      </c>
      <c r="M52">
        <v>2737.6294128589539</v>
      </c>
      <c r="N52">
        <v>2812.277918671803</v>
      </c>
      <c r="O52">
        <v>0</v>
      </c>
      <c r="P52">
        <v>-0.31609120197841728</v>
      </c>
      <c r="Q52">
        <v>0.24560244019330371</v>
      </c>
      <c r="R52">
        <v>0.1492981119499984</v>
      </c>
      <c r="S52">
        <v>5.919085456148479E-2</v>
      </c>
      <c r="T52">
        <v>-0.5851739373598549</v>
      </c>
      <c r="U52">
        <v>-9.3913148612941325E-2</v>
      </c>
      <c r="V52">
        <v>0.14033554803648371</v>
      </c>
      <c r="W52">
        <v>0.3348040991069357</v>
      </c>
      <c r="X52">
        <v>1</v>
      </c>
      <c r="Y52">
        <v>1</v>
      </c>
      <c r="Z52">
        <v>0.50458174447268278</v>
      </c>
      <c r="AA52">
        <v>0.24700125153326999</v>
      </c>
    </row>
    <row r="53" spans="1:27" x14ac:dyDescent="0.25">
      <c r="A53" t="s">
        <v>817</v>
      </c>
      <c r="B53" t="s">
        <v>619</v>
      </c>
      <c r="C53">
        <v>0.4797132585047662</v>
      </c>
      <c r="D53">
        <v>2.489762765132281E-2</v>
      </c>
      <c r="E53">
        <v>-0.73589310527209306</v>
      </c>
      <c r="F53">
        <v>5.1412998982323613E-2</v>
      </c>
      <c r="G53">
        <v>0.44266816273485632</v>
      </c>
      <c r="H53">
        <v>0.51671709871309879</v>
      </c>
      <c r="I53">
        <v>-0.81493485805217181</v>
      </c>
      <c r="J53">
        <v>-0.66025975209450172</v>
      </c>
      <c r="K53">
        <v>0.89747249829530618</v>
      </c>
      <c r="L53">
        <v>1.0021558772920449</v>
      </c>
      <c r="M53">
        <v>2775.6114373650489</v>
      </c>
      <c r="N53">
        <v>3835.446533004023</v>
      </c>
      <c r="O53">
        <v>0</v>
      </c>
      <c r="P53">
        <v>-0.17380222682823859</v>
      </c>
      <c r="Q53">
        <v>0.20675595411633879</v>
      </c>
      <c r="R53">
        <v>0.14210882867680799</v>
      </c>
      <c r="S53">
        <v>5.1312148098106192E-2</v>
      </c>
      <c r="T53">
        <v>-0.41952141723136288</v>
      </c>
      <c r="U53">
        <v>4.2190686359956889E-2</v>
      </c>
      <c r="V53">
        <v>0.1187579685868819</v>
      </c>
      <c r="W53">
        <v>0.28772965930660238</v>
      </c>
      <c r="X53">
        <v>1</v>
      </c>
      <c r="Y53">
        <v>1</v>
      </c>
      <c r="Z53">
        <v>0.50596279894226259</v>
      </c>
      <c r="AA53">
        <v>0.2225217695394858</v>
      </c>
    </row>
    <row r="54" spans="1:27" x14ac:dyDescent="0.25">
      <c r="A54" t="s">
        <v>819</v>
      </c>
      <c r="B54" t="s">
        <v>614</v>
      </c>
      <c r="C54">
        <v>0.21772668486663979</v>
      </c>
      <c r="D54">
        <v>7.5569616914260094E-3</v>
      </c>
      <c r="E54">
        <v>-1.5251139301840899</v>
      </c>
      <c r="F54">
        <v>3.4729077641587197E-2</v>
      </c>
      <c r="G54">
        <v>0.21011468401694419</v>
      </c>
      <c r="H54">
        <v>0.22565397897661721</v>
      </c>
      <c r="I54">
        <v>-1.560101782966159</v>
      </c>
      <c r="J54">
        <v>-1.4887525195793661</v>
      </c>
      <c r="K54">
        <v>0.9922758629000723</v>
      </c>
      <c r="L54">
        <v>1.003348219477409</v>
      </c>
      <c r="M54">
        <v>1049.329715786253</v>
      </c>
      <c r="N54">
        <v>998.89622412399581</v>
      </c>
      <c r="O54">
        <v>0</v>
      </c>
      <c r="P54">
        <v>-1.270193862878271</v>
      </c>
      <c r="Q54">
        <v>9.4145264394496025E-2</v>
      </c>
      <c r="R54">
        <v>8.0435462869071161E-2</v>
      </c>
      <c r="S54">
        <v>2.674439847354329E-2</v>
      </c>
      <c r="T54">
        <v>-1.326019487968892</v>
      </c>
      <c r="U54">
        <v>-1.1194707050279531</v>
      </c>
      <c r="V54">
        <v>7.6873411581575624E-2</v>
      </c>
      <c r="W54">
        <v>0.14646248321627131</v>
      </c>
      <c r="X54">
        <v>1</v>
      </c>
      <c r="Y54">
        <v>1</v>
      </c>
      <c r="Z54">
        <v>0.49924794298462721</v>
      </c>
      <c r="AA54">
        <v>0.1612241775914636</v>
      </c>
    </row>
    <row r="55" spans="1:27" x14ac:dyDescent="0.25">
      <c r="A55" t="s">
        <v>819</v>
      </c>
      <c r="B55" t="s">
        <v>615</v>
      </c>
      <c r="C55">
        <v>0.2822362855704566</v>
      </c>
      <c r="D55">
        <v>2.7019983311423419E-2</v>
      </c>
      <c r="E55">
        <v>-1.2694722058384</v>
      </c>
      <c r="F55">
        <v>9.4716147159099109E-2</v>
      </c>
      <c r="G55">
        <v>0.24422965972543681</v>
      </c>
      <c r="H55">
        <v>0.32129665144762609</v>
      </c>
      <c r="I55">
        <v>-1.4096462680013679</v>
      </c>
      <c r="J55">
        <v>-1.1353904348026169</v>
      </c>
      <c r="K55">
        <v>0.85904359608778613</v>
      </c>
      <c r="L55">
        <v>1.002155211466105</v>
      </c>
      <c r="M55">
        <v>3245.9688588241302</v>
      </c>
      <c r="N55">
        <v>3961.3890748896588</v>
      </c>
      <c r="O55">
        <v>0</v>
      </c>
      <c r="P55">
        <v>-0.78537505539288732</v>
      </c>
      <c r="Q55">
        <v>0.1775387479853576</v>
      </c>
      <c r="R55">
        <v>0.1812676518195416</v>
      </c>
      <c r="S55">
        <v>5.5417786498904262E-2</v>
      </c>
      <c r="T55">
        <v>-1.0504418140652509</v>
      </c>
      <c r="U55">
        <v>-0.46589082894652711</v>
      </c>
      <c r="V55">
        <v>9.9231657121578887E-2</v>
      </c>
      <c r="W55">
        <v>0.28054617229857248</v>
      </c>
      <c r="X55">
        <v>1</v>
      </c>
      <c r="Y55">
        <v>1</v>
      </c>
      <c r="Z55">
        <v>0.50690191879445101</v>
      </c>
      <c r="AA55">
        <v>0.1978385981885965</v>
      </c>
    </row>
    <row r="56" spans="1:27" x14ac:dyDescent="0.25">
      <c r="A56" t="s">
        <v>819</v>
      </c>
      <c r="B56" t="s">
        <v>616</v>
      </c>
      <c r="C56">
        <v>0.50034296613859619</v>
      </c>
      <c r="D56">
        <v>7.2590380589828363E-2</v>
      </c>
      <c r="E56">
        <v>-0.7035064413205423</v>
      </c>
      <c r="F56">
        <v>0.15175827934625491</v>
      </c>
      <c r="G56">
        <v>0.38046697688260139</v>
      </c>
      <c r="H56">
        <v>0.61113631723297479</v>
      </c>
      <c r="I56">
        <v>-0.96635589528735155</v>
      </c>
      <c r="J56">
        <v>-0.49243523957394092</v>
      </c>
      <c r="K56">
        <v>0.6797835429882646</v>
      </c>
      <c r="L56">
        <v>1.001757344425106</v>
      </c>
      <c r="M56">
        <v>2882.997090735169</v>
      </c>
      <c r="N56">
        <v>4428.8075303972546</v>
      </c>
      <c r="O56">
        <v>0</v>
      </c>
      <c r="P56">
        <v>-7.7684365207515815E-2</v>
      </c>
      <c r="Q56">
        <v>0.22627301784076831</v>
      </c>
      <c r="R56">
        <v>0.32821672209547648</v>
      </c>
      <c r="S56">
        <v>9.8606877089924924E-2</v>
      </c>
      <c r="T56">
        <v>-0.57129587073762389</v>
      </c>
      <c r="U56">
        <v>0.49112386895593318</v>
      </c>
      <c r="V56">
        <v>9.6523968055312381E-2</v>
      </c>
      <c r="W56">
        <v>0.41480927288031638</v>
      </c>
      <c r="X56">
        <v>1</v>
      </c>
      <c r="Y56">
        <v>1</v>
      </c>
      <c r="Z56">
        <v>0.52714313723570716</v>
      </c>
      <c r="AA56">
        <v>0.24303839545024841</v>
      </c>
    </row>
    <row r="57" spans="1:27" x14ac:dyDescent="0.25">
      <c r="A57" t="s">
        <v>820</v>
      </c>
      <c r="B57" t="s">
        <v>614</v>
      </c>
      <c r="C57">
        <v>0.19568390162261259</v>
      </c>
      <c r="D57">
        <v>1.1801442720017119E-2</v>
      </c>
      <c r="E57">
        <v>-1.6330628092161501</v>
      </c>
      <c r="F57">
        <v>6.018249741274611E-2</v>
      </c>
      <c r="G57">
        <v>0.1783809427265024</v>
      </c>
      <c r="H57">
        <v>0.2143717338239107</v>
      </c>
      <c r="I57">
        <v>-1.7238338879209729</v>
      </c>
      <c r="J57">
        <v>-1.540043697098481</v>
      </c>
      <c r="K57">
        <v>0.8429961841986463</v>
      </c>
      <c r="L57">
        <v>1.00092266887154</v>
      </c>
      <c r="M57">
        <v>3332.6488544977869</v>
      </c>
      <c r="N57">
        <v>3430.717427867402</v>
      </c>
      <c r="O57">
        <v>0</v>
      </c>
      <c r="P57">
        <v>-1.121852826422304</v>
      </c>
      <c r="Q57">
        <v>0.18831186711112111</v>
      </c>
      <c r="R57">
        <v>0.14719392157852321</v>
      </c>
      <c r="S57">
        <v>5.2011994028467082E-2</v>
      </c>
      <c r="T57">
        <v>-1.343584708261603</v>
      </c>
      <c r="U57">
        <v>-0.85441628685604465</v>
      </c>
      <c r="V57">
        <v>0.11282186967181081</v>
      </c>
      <c r="W57">
        <v>0.28475970003312912</v>
      </c>
      <c r="X57">
        <v>1</v>
      </c>
      <c r="Y57">
        <v>1</v>
      </c>
      <c r="Z57">
        <v>0.49309292900388602</v>
      </c>
      <c r="AA57">
        <v>0.22356948860097889</v>
      </c>
    </row>
    <row r="58" spans="1:27" x14ac:dyDescent="0.25">
      <c r="A58" t="s">
        <v>820</v>
      </c>
      <c r="B58" t="s">
        <v>615</v>
      </c>
      <c r="C58">
        <v>0.22712253691260639</v>
      </c>
      <c r="D58">
        <v>3.0721740326910048E-2</v>
      </c>
      <c r="E58">
        <v>-1.490992139809143</v>
      </c>
      <c r="F58">
        <v>0.1314054937408187</v>
      </c>
      <c r="G58">
        <v>0.18414678970416451</v>
      </c>
      <c r="H58">
        <v>0.28026893188681962</v>
      </c>
      <c r="I58">
        <v>-1.6920220693897801</v>
      </c>
      <c r="J58">
        <v>-1.2720056668466651</v>
      </c>
      <c r="K58">
        <v>0.7569369239663204</v>
      </c>
      <c r="L58">
        <v>1.0012466989532049</v>
      </c>
      <c r="M58">
        <v>3753.5357443657622</v>
      </c>
      <c r="N58">
        <v>4954.1095663665574</v>
      </c>
      <c r="O58">
        <v>0</v>
      </c>
      <c r="P58">
        <v>-0.75707381802907869</v>
      </c>
      <c r="Q58">
        <v>0.26865239932698359</v>
      </c>
      <c r="R58">
        <v>0.1899990130274441</v>
      </c>
      <c r="S58">
        <v>8.2277259122020024E-2</v>
      </c>
      <c r="T58">
        <v>-1.084031384169226</v>
      </c>
      <c r="U58">
        <v>-0.47503560666914618</v>
      </c>
      <c r="V58">
        <v>0.133261366098061</v>
      </c>
      <c r="W58">
        <v>0.40083428421374429</v>
      </c>
      <c r="X58">
        <v>1</v>
      </c>
      <c r="Y58">
        <v>1</v>
      </c>
      <c r="Z58">
        <v>0.48503798772680923</v>
      </c>
      <c r="AA58">
        <v>0.22332631172834741</v>
      </c>
    </row>
    <row r="59" spans="1:27" x14ac:dyDescent="0.25">
      <c r="A59" t="s">
        <v>820</v>
      </c>
      <c r="B59" t="s">
        <v>616</v>
      </c>
      <c r="C59">
        <v>0.29443785294286512</v>
      </c>
      <c r="D59">
        <v>2.2702113523707421E-2</v>
      </c>
      <c r="E59">
        <v>-1.2255066997292261</v>
      </c>
      <c r="F59">
        <v>7.4731294787018537E-2</v>
      </c>
      <c r="G59">
        <v>0.26809303679736518</v>
      </c>
      <c r="H59">
        <v>0.33142697853597802</v>
      </c>
      <c r="I59">
        <v>-1.3164212065788401</v>
      </c>
      <c r="J59">
        <v>-1.104347769580823</v>
      </c>
      <c r="K59">
        <v>0.98877206155918385</v>
      </c>
      <c r="L59">
        <v>1.0018522204378311</v>
      </c>
      <c r="M59">
        <v>1193.9854335437501</v>
      </c>
      <c r="N59">
        <v>1828.5841664479501</v>
      </c>
      <c r="O59">
        <v>0</v>
      </c>
      <c r="P59">
        <v>-0.3815975539838013</v>
      </c>
      <c r="Q59">
        <v>0.31294122549292541</v>
      </c>
      <c r="R59">
        <v>0.1719410856154045</v>
      </c>
      <c r="S59">
        <v>6.9370166410466449E-2</v>
      </c>
      <c r="T59">
        <v>-0.76883893785943247</v>
      </c>
      <c r="U59">
        <v>-0.21356196308292641</v>
      </c>
      <c r="V59">
        <v>0.15384673872574711</v>
      </c>
      <c r="W59">
        <v>0.38423496181276512</v>
      </c>
      <c r="X59">
        <v>1</v>
      </c>
      <c r="Y59">
        <v>1</v>
      </c>
      <c r="Z59">
        <v>0.50660885238317388</v>
      </c>
      <c r="AA59">
        <v>0.16526066715038421</v>
      </c>
    </row>
    <row r="60" spans="1:27" x14ac:dyDescent="0.25">
      <c r="A60" t="s">
        <v>818</v>
      </c>
      <c r="B60" t="s">
        <v>614</v>
      </c>
      <c r="C60">
        <v>0.22110050250252011</v>
      </c>
      <c r="D60">
        <v>1.416491214145967E-2</v>
      </c>
      <c r="E60">
        <v>-1.511050628008846</v>
      </c>
      <c r="F60">
        <v>6.1222646985320539E-2</v>
      </c>
      <c r="G60">
        <v>0.2037452974222676</v>
      </c>
      <c r="H60">
        <v>0.23973752762816899</v>
      </c>
      <c r="I60">
        <v>-1.590884607295439</v>
      </c>
      <c r="J60">
        <v>-1.42821058951068</v>
      </c>
      <c r="K60">
        <v>0.9010558812128372</v>
      </c>
      <c r="L60">
        <v>1.002446615145361</v>
      </c>
      <c r="M60">
        <v>1650.16905775845</v>
      </c>
      <c r="N60">
        <v>2251.2650658824718</v>
      </c>
      <c r="O60">
        <v>0</v>
      </c>
      <c r="P60">
        <v>-1.2376192572981271</v>
      </c>
      <c r="Q60">
        <v>0.1020146302311381</v>
      </c>
      <c r="R60">
        <v>0.13124081891649</v>
      </c>
      <c r="S60">
        <v>4.3648553321651587E-2</v>
      </c>
      <c r="T60">
        <v>-1.3412328118455621</v>
      </c>
      <c r="U60">
        <v>-0.94694076710170916</v>
      </c>
      <c r="V60">
        <v>6.7036868809931927E-2</v>
      </c>
      <c r="W60">
        <v>0.20060481983628911</v>
      </c>
      <c r="X60">
        <v>1</v>
      </c>
      <c r="Y60">
        <v>1</v>
      </c>
      <c r="Z60">
        <v>0.49257327494611131</v>
      </c>
      <c r="AA60">
        <v>0.18551974196060339</v>
      </c>
    </row>
    <row r="61" spans="1:27" x14ac:dyDescent="0.25">
      <c r="A61" t="s">
        <v>818</v>
      </c>
      <c r="B61" t="s">
        <v>615</v>
      </c>
      <c r="C61">
        <v>0.28149151597820432</v>
      </c>
      <c r="D61">
        <v>1.431452396699192E-2</v>
      </c>
      <c r="E61">
        <v>-1.268944176325683</v>
      </c>
      <c r="F61">
        <v>5.0982099391478901E-2</v>
      </c>
      <c r="G61">
        <v>0.26210927312560128</v>
      </c>
      <c r="H61">
        <v>0.30166262697857682</v>
      </c>
      <c r="I61">
        <v>-1.338993789173379</v>
      </c>
      <c r="J61">
        <v>-1.1984460154238361</v>
      </c>
      <c r="K61">
        <v>0.98367130633355493</v>
      </c>
      <c r="L61">
        <v>1.0032314971432881</v>
      </c>
      <c r="M61">
        <v>2205.8697690032832</v>
      </c>
      <c r="N61">
        <v>2719.5416546552669</v>
      </c>
      <c r="O61">
        <v>0</v>
      </c>
      <c r="P61">
        <v>-0.83020633173751279</v>
      </c>
      <c r="Q61">
        <v>0.1620143837685071</v>
      </c>
      <c r="R61">
        <v>0.1053030104382299</v>
      </c>
      <c r="S61">
        <v>3.3469152146288317E-2</v>
      </c>
      <c r="T61">
        <v>-0.97812206138720204</v>
      </c>
      <c r="U61">
        <v>-0.65208022426487322</v>
      </c>
      <c r="V61">
        <v>0.1143165650483994</v>
      </c>
      <c r="W61">
        <v>0.2201818938837681</v>
      </c>
      <c r="X61">
        <v>1</v>
      </c>
      <c r="Y61">
        <v>1</v>
      </c>
      <c r="Z61">
        <v>0.50578312961376493</v>
      </c>
      <c r="AA61">
        <v>0.1719006031569727</v>
      </c>
    </row>
    <row r="62" spans="1:27" x14ac:dyDescent="0.25">
      <c r="A62" t="s">
        <v>818</v>
      </c>
      <c r="B62" t="s">
        <v>616</v>
      </c>
      <c r="C62">
        <v>0.54429902097924698</v>
      </c>
      <c r="D62">
        <v>6.5322942462686939E-2</v>
      </c>
      <c r="E62">
        <v>-0.61574293665409485</v>
      </c>
      <c r="F62">
        <v>0.1242632736352524</v>
      </c>
      <c r="G62">
        <v>0.43450494092090558</v>
      </c>
      <c r="H62">
        <v>0.64178375216688488</v>
      </c>
      <c r="I62">
        <v>-0.83354796386474861</v>
      </c>
      <c r="J62">
        <v>-0.44350386704310379</v>
      </c>
      <c r="K62">
        <v>0.76065341241946183</v>
      </c>
      <c r="L62">
        <v>1.001081319100976</v>
      </c>
      <c r="M62">
        <v>2720.8061399372859</v>
      </c>
      <c r="N62">
        <v>4389.4224511198827</v>
      </c>
      <c r="O62">
        <v>0</v>
      </c>
      <c r="P62">
        <v>2.3574403964438249E-2</v>
      </c>
      <c r="Q62">
        <v>0.23294680320099831</v>
      </c>
      <c r="R62">
        <v>0.30927463727384708</v>
      </c>
      <c r="S62">
        <v>9.5125315701727164E-2</v>
      </c>
      <c r="T62">
        <v>-0.4377773753818115</v>
      </c>
      <c r="U62">
        <v>0.55044855638210033</v>
      </c>
      <c r="V62">
        <v>0.10179569300142111</v>
      </c>
      <c r="W62">
        <v>0.40602826434486139</v>
      </c>
      <c r="X62">
        <v>1</v>
      </c>
      <c r="Y62">
        <v>1</v>
      </c>
      <c r="Z62">
        <v>0.52084682780155744</v>
      </c>
      <c r="AA62">
        <v>0.2263029452123354</v>
      </c>
    </row>
    <row r="63" spans="1:27" x14ac:dyDescent="0.25">
      <c r="A63" t="s">
        <v>424</v>
      </c>
      <c r="B63" t="s">
        <v>614</v>
      </c>
      <c r="C63">
        <v>0.2679113342003725</v>
      </c>
      <c r="D63">
        <v>2.0057707353814701E-2</v>
      </c>
      <c r="E63">
        <v>-1.3198709041338399</v>
      </c>
      <c r="F63">
        <v>7.5017872475098502E-2</v>
      </c>
      <c r="G63">
        <v>0.24181816958741109</v>
      </c>
      <c r="H63">
        <v>0.29219811897600878</v>
      </c>
      <c r="I63">
        <v>-1.4195692005844049</v>
      </c>
      <c r="J63">
        <v>-1.230323217608267</v>
      </c>
      <c r="K63">
        <v>0.9884963664348364</v>
      </c>
      <c r="L63">
        <v>1.0016967005310591</v>
      </c>
      <c r="M63">
        <v>1529.28523230427</v>
      </c>
      <c r="N63">
        <v>2459.6273875007382</v>
      </c>
      <c r="O63">
        <v>1</v>
      </c>
      <c r="P63">
        <v>-0.85958116892984981</v>
      </c>
      <c r="Q63">
        <v>0.1687320243298743</v>
      </c>
      <c r="R63">
        <v>0.1337312142262134</v>
      </c>
      <c r="S63">
        <v>4.8160022263982423E-2</v>
      </c>
      <c r="T63">
        <v>-1.0392084460151121</v>
      </c>
      <c r="U63">
        <v>-0.610404681357686</v>
      </c>
      <c r="V63">
        <v>0.1060562235266309</v>
      </c>
      <c r="W63">
        <v>0.26170255340267817</v>
      </c>
      <c r="X63">
        <v>1</v>
      </c>
      <c r="Y63">
        <v>1</v>
      </c>
      <c r="Z63">
        <v>0.50386646533148249</v>
      </c>
      <c r="AA63">
        <v>0.11415445729897231</v>
      </c>
    </row>
    <row r="64" spans="1:27" x14ac:dyDescent="0.25">
      <c r="A64" t="s">
        <v>424</v>
      </c>
      <c r="B64" t="s">
        <v>617</v>
      </c>
      <c r="C64">
        <v>0.4391465532371987</v>
      </c>
      <c r="D64">
        <v>2.5191584479526428E-2</v>
      </c>
      <c r="E64">
        <v>-0.82452073095668688</v>
      </c>
      <c r="F64">
        <v>5.625505735312198E-2</v>
      </c>
      <c r="G64">
        <v>0.40403337205694551</v>
      </c>
      <c r="H64">
        <v>0.47991659739156989</v>
      </c>
      <c r="I64">
        <v>-0.906257800331567</v>
      </c>
      <c r="J64">
        <v>-0.73414294567718019</v>
      </c>
      <c r="K64">
        <v>0.60881923793433368</v>
      </c>
      <c r="L64">
        <v>1.001633949725266</v>
      </c>
      <c r="M64">
        <v>3570.3311767778259</v>
      </c>
      <c r="N64">
        <v>3471.1837698555419</v>
      </c>
      <c r="O64">
        <v>0</v>
      </c>
      <c r="P64">
        <v>-0.54647218618604643</v>
      </c>
      <c r="Q64">
        <v>0.1034496097374767</v>
      </c>
      <c r="R64">
        <v>0.1238062058690506</v>
      </c>
      <c r="S64">
        <v>3.409574915561784E-2</v>
      </c>
      <c r="T64">
        <v>-0.69595463680002878</v>
      </c>
      <c r="U64">
        <v>-0.31317266457155968</v>
      </c>
      <c r="V64">
        <v>6.4209148622960427E-2</v>
      </c>
      <c r="W64">
        <v>0.16983830296241989</v>
      </c>
      <c r="X64">
        <v>1</v>
      </c>
      <c r="Y64">
        <v>1</v>
      </c>
      <c r="Z64">
        <v>0.49543927773896529</v>
      </c>
      <c r="AA64">
        <v>0.24150929006652919</v>
      </c>
    </row>
    <row r="65" spans="1:27" x14ac:dyDescent="0.25">
      <c r="A65" t="s">
        <v>424</v>
      </c>
      <c r="B65" t="s">
        <v>618</v>
      </c>
      <c r="C65">
        <v>0.33301719896186638</v>
      </c>
      <c r="D65">
        <v>1.3688519515342451E-2</v>
      </c>
      <c r="E65">
        <v>-1.1004114790271871</v>
      </c>
      <c r="F65">
        <v>4.136494198768087E-2</v>
      </c>
      <c r="G65">
        <v>0.31249282934989048</v>
      </c>
      <c r="H65">
        <v>0.353328119009715</v>
      </c>
      <c r="I65">
        <v>-1.1631737563898421</v>
      </c>
      <c r="J65">
        <v>-1.040358138308551</v>
      </c>
      <c r="K65">
        <v>0.87882295446512382</v>
      </c>
      <c r="L65">
        <v>1.001740029662942</v>
      </c>
      <c r="M65">
        <v>3332.6498399680449</v>
      </c>
      <c r="N65">
        <v>3821.7344520005149</v>
      </c>
      <c r="O65">
        <v>0</v>
      </c>
      <c r="P65">
        <v>-0.55851588977321287</v>
      </c>
      <c r="Q65">
        <v>0.1993085865085632</v>
      </c>
      <c r="R65">
        <v>0.12810864994907861</v>
      </c>
      <c r="S65">
        <v>4.1769818449024332E-2</v>
      </c>
      <c r="T65">
        <v>-0.77752242717232745</v>
      </c>
      <c r="U65">
        <v>-0.35975476490606451</v>
      </c>
      <c r="V65">
        <v>0.12796181430020279</v>
      </c>
      <c r="W65">
        <v>0.26543058464676061</v>
      </c>
      <c r="X65">
        <v>1</v>
      </c>
      <c r="Y65">
        <v>1</v>
      </c>
      <c r="Z65">
        <v>0.49872069829362298</v>
      </c>
      <c r="AA65">
        <v>0.2307739560986232</v>
      </c>
    </row>
    <row r="66" spans="1:27" x14ac:dyDescent="0.25">
      <c r="A66" t="s">
        <v>424</v>
      </c>
      <c r="B66" t="s">
        <v>625</v>
      </c>
      <c r="C66">
        <v>0.57993216450844143</v>
      </c>
      <c r="D66">
        <v>0.1091173392179019</v>
      </c>
      <c r="E66">
        <v>-0.56429408823179761</v>
      </c>
      <c r="F66">
        <v>0.20604838011409529</v>
      </c>
      <c r="G66">
        <v>0.39542363089039451</v>
      </c>
      <c r="H66">
        <v>0.73614984168256892</v>
      </c>
      <c r="I66">
        <v>-0.92779765291699134</v>
      </c>
      <c r="J66">
        <v>-0.30632159220422528</v>
      </c>
      <c r="K66">
        <v>0.86353886716266171</v>
      </c>
      <c r="L66">
        <v>1.003247448388163</v>
      </c>
      <c r="M66">
        <v>1604.8411485503129</v>
      </c>
      <c r="N66">
        <v>1345.0471133020351</v>
      </c>
      <c r="O66">
        <v>4</v>
      </c>
      <c r="P66">
        <v>-0.10511756349295701</v>
      </c>
      <c r="Q66">
        <v>0.16622221271802221</v>
      </c>
      <c r="R66">
        <v>0.32556661721222829</v>
      </c>
      <c r="S66">
        <v>6.7832430156258783E-2</v>
      </c>
      <c r="T66">
        <v>-0.58615596951678706</v>
      </c>
      <c r="U66">
        <v>0.44058369121297969</v>
      </c>
      <c r="V66">
        <v>8.0807049881494022E-2</v>
      </c>
      <c r="W66">
        <v>0.29493448149090218</v>
      </c>
      <c r="X66">
        <v>1</v>
      </c>
      <c r="Y66">
        <v>1</v>
      </c>
      <c r="Z66">
        <v>0.53652900747088683</v>
      </c>
      <c r="AA66">
        <v>9.3124880896634649E-2</v>
      </c>
    </row>
    <row r="67" spans="1:27" x14ac:dyDescent="0.25">
      <c r="A67" t="s">
        <v>424</v>
      </c>
      <c r="B67" t="s">
        <v>615</v>
      </c>
      <c r="C67">
        <v>0.2203402790674916</v>
      </c>
      <c r="D67">
        <v>8.7390456037293937E-3</v>
      </c>
      <c r="E67">
        <v>-1.5133648779287621</v>
      </c>
      <c r="F67">
        <v>3.9569346590090732E-2</v>
      </c>
      <c r="G67">
        <v>0.20823797862774909</v>
      </c>
      <c r="H67">
        <v>0.2335408646371912</v>
      </c>
      <c r="I67">
        <v>-1.5690737257946079</v>
      </c>
      <c r="J67">
        <v>-1.454398208034603</v>
      </c>
      <c r="K67">
        <v>0.95673892513942826</v>
      </c>
      <c r="L67">
        <v>1.002456613864801</v>
      </c>
      <c r="M67">
        <v>2726.568303285916</v>
      </c>
      <c r="N67">
        <v>3174.213231829925</v>
      </c>
      <c r="O67">
        <v>0</v>
      </c>
      <c r="P67">
        <v>-1.1172288181066019</v>
      </c>
      <c r="Q67">
        <v>0.14646166717849191</v>
      </c>
      <c r="R67">
        <v>9.5568032281755103E-2</v>
      </c>
      <c r="S67">
        <v>2.912441837817813E-2</v>
      </c>
      <c r="T67">
        <v>-1.249352799739202</v>
      </c>
      <c r="U67">
        <v>-0.95131039650678817</v>
      </c>
      <c r="V67">
        <v>0.10614089965334</v>
      </c>
      <c r="W67">
        <v>0.19874148864839611</v>
      </c>
      <c r="X67">
        <v>1</v>
      </c>
      <c r="Y67">
        <v>1</v>
      </c>
      <c r="Z67">
        <v>0.49149888995631053</v>
      </c>
      <c r="AA67">
        <v>0.2129604903839811</v>
      </c>
    </row>
    <row r="68" spans="1:27" x14ac:dyDescent="0.25">
      <c r="A68" t="s">
        <v>424</v>
      </c>
      <c r="B68" t="s">
        <v>616</v>
      </c>
      <c r="C68">
        <v>0.24673366155154219</v>
      </c>
      <c r="D68">
        <v>1.5892451505722788E-2</v>
      </c>
      <c r="E68">
        <v>-1.401444714797359</v>
      </c>
      <c r="F68">
        <v>6.2925212076801615E-2</v>
      </c>
      <c r="G68">
        <v>0.22487081879024279</v>
      </c>
      <c r="H68">
        <v>0.26933194763321971</v>
      </c>
      <c r="I68">
        <v>-1.49222918043287</v>
      </c>
      <c r="J68">
        <v>-1.3118106540688681</v>
      </c>
      <c r="K68">
        <v>0.96696960248508257</v>
      </c>
      <c r="L68">
        <v>1.0021557242548931</v>
      </c>
      <c r="M68">
        <v>2677.3326701334781</v>
      </c>
      <c r="N68">
        <v>3415.878027793392</v>
      </c>
      <c r="O68">
        <v>0</v>
      </c>
      <c r="P68">
        <v>-0.83527486114705018</v>
      </c>
      <c r="Q68">
        <v>0.20938367756795431</v>
      </c>
      <c r="R68">
        <v>0.14989161809691601</v>
      </c>
      <c r="S68">
        <v>4.8041703398882633E-2</v>
      </c>
      <c r="T68">
        <v>-1.081176860656752</v>
      </c>
      <c r="U68">
        <v>-0.59848504844850547</v>
      </c>
      <c r="V68">
        <v>0.12968680878723091</v>
      </c>
      <c r="W68">
        <v>0.28436840027229332</v>
      </c>
      <c r="X68">
        <v>1</v>
      </c>
      <c r="Y68">
        <v>1</v>
      </c>
      <c r="Z68">
        <v>0.50501061764979194</v>
      </c>
      <c r="AA68">
        <v>0.18454869881690431</v>
      </c>
    </row>
    <row r="69" spans="1:27" x14ac:dyDescent="0.25">
      <c r="A69" t="s">
        <v>424</v>
      </c>
      <c r="B69" t="s">
        <v>619</v>
      </c>
      <c r="C69">
        <v>0.42313572866203492</v>
      </c>
      <c r="D69">
        <v>1.9719376655877561E-2</v>
      </c>
      <c r="E69">
        <v>-0.86114274758519127</v>
      </c>
      <c r="F69">
        <v>4.6485367741797963E-2</v>
      </c>
      <c r="G69">
        <v>0.39474924469200318</v>
      </c>
      <c r="H69">
        <v>0.45475952987150958</v>
      </c>
      <c r="I69">
        <v>-0.92950453938287081</v>
      </c>
      <c r="J69">
        <v>-0.78798650551682659</v>
      </c>
      <c r="K69">
        <v>0.70426921305608947</v>
      </c>
      <c r="L69">
        <v>1.002214096225666</v>
      </c>
      <c r="M69">
        <v>3072.3641318261152</v>
      </c>
      <c r="N69">
        <v>3152.2985342195761</v>
      </c>
      <c r="O69">
        <v>0</v>
      </c>
      <c r="P69">
        <v>-0.61204215387982974</v>
      </c>
      <c r="Q69">
        <v>9.2605702244357213E-2</v>
      </c>
      <c r="R69">
        <v>9.4680861503586761E-2</v>
      </c>
      <c r="S69">
        <v>2.7599110048034808E-2</v>
      </c>
      <c r="T69">
        <v>-0.72720594310648756</v>
      </c>
      <c r="U69">
        <v>-0.42598220537841008</v>
      </c>
      <c r="V69">
        <v>6.0223815934421887E-2</v>
      </c>
      <c r="W69">
        <v>0.14762432632236969</v>
      </c>
      <c r="X69">
        <v>1</v>
      </c>
      <c r="Y69">
        <v>1</v>
      </c>
      <c r="Z69">
        <v>0.49311710058648828</v>
      </c>
      <c r="AA69">
        <v>0.2395707982725703</v>
      </c>
    </row>
    <row r="70" spans="1:27" x14ac:dyDescent="0.25">
      <c r="A70" t="s">
        <v>424</v>
      </c>
      <c r="B70" t="s">
        <v>620</v>
      </c>
      <c r="C70">
        <v>0.32014979837714269</v>
      </c>
      <c r="D70">
        <v>1.172818168569356E-2</v>
      </c>
      <c r="E70">
        <v>-1.1396307612561229</v>
      </c>
      <c r="F70">
        <v>3.6407326662029747E-2</v>
      </c>
      <c r="G70">
        <v>0.30261423327133041</v>
      </c>
      <c r="H70">
        <v>0.33850007113835689</v>
      </c>
      <c r="I70">
        <v>-1.1952964421493799</v>
      </c>
      <c r="J70">
        <v>-1.083230976483083</v>
      </c>
      <c r="K70">
        <v>0.90392703235844052</v>
      </c>
      <c r="L70">
        <v>1.0008658433209321</v>
      </c>
      <c r="M70">
        <v>3349.8096538793839</v>
      </c>
      <c r="N70">
        <v>3786.5626679153738</v>
      </c>
      <c r="O70">
        <v>0</v>
      </c>
      <c r="P70">
        <v>-0.6563157834252854</v>
      </c>
      <c r="Q70">
        <v>0.17837153047071319</v>
      </c>
      <c r="R70">
        <v>0.1006738729993569</v>
      </c>
      <c r="S70">
        <v>3.4596712194853232E-2</v>
      </c>
      <c r="T70">
        <v>-0.81644018372611937</v>
      </c>
      <c r="U70">
        <v>-0.48992870088041518</v>
      </c>
      <c r="V70">
        <v>0.1237150156699995</v>
      </c>
      <c r="W70">
        <v>0.23504148436641981</v>
      </c>
      <c r="X70">
        <v>1</v>
      </c>
      <c r="Y70">
        <v>1</v>
      </c>
      <c r="Z70">
        <v>0.50318569144060066</v>
      </c>
      <c r="AA70">
        <v>0.23275004876129041</v>
      </c>
    </row>
    <row r="71" spans="1:27" x14ac:dyDescent="0.25">
      <c r="A71" t="s">
        <v>424</v>
      </c>
      <c r="B71" t="s">
        <v>621</v>
      </c>
      <c r="C71">
        <v>0.55034477875748711</v>
      </c>
      <c r="D71">
        <v>0.1079239581964157</v>
      </c>
      <c r="E71">
        <v>-0.61723654349062207</v>
      </c>
      <c r="F71">
        <v>0.2080935901947934</v>
      </c>
      <c r="G71">
        <v>0.37468047960027301</v>
      </c>
      <c r="H71">
        <v>0.6956166487115214</v>
      </c>
      <c r="I71">
        <v>-0.98168167078365709</v>
      </c>
      <c r="J71">
        <v>-0.36295656247362063</v>
      </c>
      <c r="K71">
        <v>0.83336366690510699</v>
      </c>
      <c r="L71">
        <v>1.0050029520443711</v>
      </c>
      <c r="M71">
        <v>906.57071253220749</v>
      </c>
      <c r="N71">
        <v>353.94141962388602</v>
      </c>
      <c r="O71">
        <v>4</v>
      </c>
      <c r="P71">
        <v>-0.14769850700387049</v>
      </c>
      <c r="Q71">
        <v>0.17048735484712049</v>
      </c>
      <c r="R71">
        <v>0.32789503031601203</v>
      </c>
      <c r="S71">
        <v>7.3554417189111154E-2</v>
      </c>
      <c r="T71">
        <v>-0.61056374605278285</v>
      </c>
      <c r="U71">
        <v>0.42299758126627113</v>
      </c>
      <c r="V71">
        <v>8.0708476312856603E-2</v>
      </c>
      <c r="W71">
        <v>0.31550820403316432</v>
      </c>
      <c r="X71">
        <v>1</v>
      </c>
      <c r="Y71">
        <v>1</v>
      </c>
      <c r="Z71">
        <v>0.53853838142132593</v>
      </c>
      <c r="AA71">
        <v>9.221360715574603E-2</v>
      </c>
    </row>
    <row r="72" spans="1:27" x14ac:dyDescent="0.25">
      <c r="A72" t="s">
        <v>424</v>
      </c>
      <c r="B72" t="s">
        <v>622</v>
      </c>
      <c r="C72">
        <v>0.27048894171385718</v>
      </c>
      <c r="D72">
        <v>2.0214278956339871E-2</v>
      </c>
      <c r="E72">
        <v>-1.3103002344885979</v>
      </c>
      <c r="F72">
        <v>7.5398375436750806E-2</v>
      </c>
      <c r="G72">
        <v>0.24483726778927431</v>
      </c>
      <c r="H72">
        <v>0.29467967400942668</v>
      </c>
      <c r="I72">
        <v>-1.4071615022773969</v>
      </c>
      <c r="J72">
        <v>-1.2218663634539479</v>
      </c>
      <c r="K72">
        <v>0.98844962619024535</v>
      </c>
      <c r="L72">
        <v>1.0036219988231601</v>
      </c>
      <c r="M72">
        <v>1505.684227521878</v>
      </c>
      <c r="N72">
        <v>2316.151677263299</v>
      </c>
      <c r="O72">
        <v>2</v>
      </c>
      <c r="P72">
        <v>-0.80855948014904233</v>
      </c>
      <c r="Q72">
        <v>0.18399524451572061</v>
      </c>
      <c r="R72">
        <v>0.1559131356600891</v>
      </c>
      <c r="S72">
        <v>5.4396247893450551E-2</v>
      </c>
      <c r="T72">
        <v>-1.0247697771514179</v>
      </c>
      <c r="U72">
        <v>-0.52570897671476635</v>
      </c>
      <c r="V72">
        <v>0.1098112592555477</v>
      </c>
      <c r="W72">
        <v>0.28697904479355341</v>
      </c>
      <c r="X72">
        <v>1</v>
      </c>
      <c r="Y72">
        <v>1</v>
      </c>
      <c r="Z72">
        <v>0.50710107017930561</v>
      </c>
      <c r="AA72">
        <v>0.1114338789579961</v>
      </c>
    </row>
    <row r="73" spans="1:27" x14ac:dyDescent="0.25">
      <c r="A73" t="s">
        <v>424</v>
      </c>
      <c r="B73" t="s">
        <v>623</v>
      </c>
      <c r="C73">
        <v>0.22036481107586731</v>
      </c>
      <c r="D73">
        <v>9.1711319597481012E-3</v>
      </c>
      <c r="E73">
        <v>-1.513318911192626</v>
      </c>
      <c r="F73">
        <v>4.1053640689027851E-2</v>
      </c>
      <c r="G73">
        <v>0.2074128313213168</v>
      </c>
      <c r="H73">
        <v>0.2338818487786942</v>
      </c>
      <c r="I73">
        <v>-1.573044117591953</v>
      </c>
      <c r="J73">
        <v>-1.4529392108918699</v>
      </c>
      <c r="K73">
        <v>0.95688031095459303</v>
      </c>
      <c r="L73">
        <v>1.000765470291737</v>
      </c>
      <c r="M73">
        <v>2585.199820320518</v>
      </c>
      <c r="N73">
        <v>2488.091945384132</v>
      </c>
      <c r="O73">
        <v>0</v>
      </c>
      <c r="P73">
        <v>-1.1153325501747211</v>
      </c>
      <c r="Q73">
        <v>0.14691458662390569</v>
      </c>
      <c r="R73">
        <v>9.5207301171741088E-2</v>
      </c>
      <c r="S73">
        <v>2.8724233104379601E-2</v>
      </c>
      <c r="T73">
        <v>-1.2505144725442481</v>
      </c>
      <c r="U73">
        <v>-0.94907495763518213</v>
      </c>
      <c r="V73">
        <v>0.1066429091059756</v>
      </c>
      <c r="W73">
        <v>0.1972574448504377</v>
      </c>
      <c r="X73">
        <v>1</v>
      </c>
      <c r="Y73">
        <v>1</v>
      </c>
      <c r="Z73">
        <v>0.49196369764897308</v>
      </c>
      <c r="AA73">
        <v>0.20984088161098061</v>
      </c>
    </row>
    <row r="74" spans="1:27" x14ac:dyDescent="0.25">
      <c r="A74" t="s">
        <v>424</v>
      </c>
      <c r="B74" t="s">
        <v>624</v>
      </c>
      <c r="C74">
        <v>0.25023762330815458</v>
      </c>
      <c r="D74">
        <v>1.8065419883661209E-2</v>
      </c>
      <c r="E74">
        <v>-1.387934091109958</v>
      </c>
      <c r="F74">
        <v>7.2202645768667348E-2</v>
      </c>
      <c r="G74">
        <v>0.22442331084989289</v>
      </c>
      <c r="H74">
        <v>0.27601575976282539</v>
      </c>
      <c r="I74">
        <v>-1.4942212319013819</v>
      </c>
      <c r="J74">
        <v>-1.287297314346536</v>
      </c>
      <c r="K74">
        <v>0.95000238321224273</v>
      </c>
      <c r="L74">
        <v>1.001636165154955</v>
      </c>
      <c r="M74">
        <v>2409.9007666426178</v>
      </c>
      <c r="N74">
        <v>2818.9082026476858</v>
      </c>
      <c r="O74">
        <v>0</v>
      </c>
      <c r="P74">
        <v>-0.79596721114237146</v>
      </c>
      <c r="Q74">
        <v>0.2178134602375523</v>
      </c>
      <c r="R74">
        <v>0.17837108404736679</v>
      </c>
      <c r="S74">
        <v>5.6101961764375687E-2</v>
      </c>
      <c r="T74">
        <v>-1.0979772290348759</v>
      </c>
      <c r="U74">
        <v>-0.53213706833402441</v>
      </c>
      <c r="V74">
        <v>0.123841446117534</v>
      </c>
      <c r="W74">
        <v>0.30348139652188888</v>
      </c>
      <c r="X74">
        <v>1</v>
      </c>
      <c r="Y74">
        <v>1</v>
      </c>
      <c r="Z74">
        <v>0.50692180262548914</v>
      </c>
      <c r="AA74">
        <v>0.18734409954798861</v>
      </c>
    </row>
    <row r="75" spans="1:27" x14ac:dyDescent="0.25">
      <c r="A75" t="s">
        <v>120</v>
      </c>
      <c r="B75" t="s">
        <v>614</v>
      </c>
      <c r="C75">
        <v>0.46028389853666168</v>
      </c>
      <c r="D75">
        <v>1.2744068365557561E-2</v>
      </c>
      <c r="E75">
        <v>-0.77628912159277985</v>
      </c>
      <c r="F75">
        <v>2.7386391662325892E-2</v>
      </c>
      <c r="G75">
        <v>0.44193065821324129</v>
      </c>
      <c r="H75">
        <v>0.47902097660137921</v>
      </c>
      <c r="I75">
        <v>-0.81660229109864213</v>
      </c>
      <c r="J75">
        <v>-0.73601089006110931</v>
      </c>
      <c r="K75">
        <v>0.98061902874561013</v>
      </c>
      <c r="L75">
        <v>1.0016611096369521</v>
      </c>
      <c r="M75">
        <v>2631.135978022131</v>
      </c>
      <c r="N75">
        <v>2818.917863393297</v>
      </c>
      <c r="O75">
        <v>0</v>
      </c>
      <c r="P75">
        <v>-0.43953082953367772</v>
      </c>
      <c r="Q75">
        <v>0.1243603975104205</v>
      </c>
      <c r="R75">
        <v>4.32405325507405E-2</v>
      </c>
      <c r="S75">
        <v>1.166100503443006E-2</v>
      </c>
      <c r="T75">
        <v>-0.50310218001373086</v>
      </c>
      <c r="U75">
        <v>-0.37057654811013102</v>
      </c>
      <c r="V75">
        <v>0.1077462646388663</v>
      </c>
      <c r="W75">
        <v>0.14274802860702601</v>
      </c>
      <c r="X75">
        <v>1</v>
      </c>
      <c r="Y75">
        <v>1</v>
      </c>
      <c r="Z75">
        <v>0.50256642329163925</v>
      </c>
      <c r="AA75">
        <v>0.21746180361533821</v>
      </c>
    </row>
    <row r="76" spans="1:27" x14ac:dyDescent="0.25">
      <c r="A76" t="s">
        <v>120</v>
      </c>
      <c r="B76" t="s">
        <v>615</v>
      </c>
      <c r="C76">
        <v>0.38419403100199251</v>
      </c>
      <c r="D76">
        <v>1.925128955038995E-2</v>
      </c>
      <c r="E76">
        <v>-0.95787592307309832</v>
      </c>
      <c r="F76">
        <v>5.0570984857995653E-2</v>
      </c>
      <c r="G76">
        <v>0.35447416429655793</v>
      </c>
      <c r="H76">
        <v>0.41376625366293579</v>
      </c>
      <c r="I76">
        <v>-1.0371198149422871</v>
      </c>
      <c r="J76">
        <v>-0.88245406928496362</v>
      </c>
      <c r="K76">
        <v>0.94100697966868252</v>
      </c>
      <c r="L76">
        <v>1.0016513688295741</v>
      </c>
      <c r="M76">
        <v>3711.2313020469219</v>
      </c>
      <c r="N76">
        <v>4168.9423127713162</v>
      </c>
      <c r="O76">
        <v>0</v>
      </c>
      <c r="P76">
        <v>-0.63541297168390298</v>
      </c>
      <c r="Q76">
        <v>0.1186526800436658</v>
      </c>
      <c r="R76">
        <v>6.9521440531823922E-2</v>
      </c>
      <c r="S76">
        <v>1.912792855764851E-2</v>
      </c>
      <c r="T76">
        <v>-0.73709294153397675</v>
      </c>
      <c r="U76">
        <v>-0.52002311519115152</v>
      </c>
      <c r="V76">
        <v>9.1309485951508035E-2</v>
      </c>
      <c r="W76">
        <v>0.1519402883018387</v>
      </c>
      <c r="X76">
        <v>1</v>
      </c>
      <c r="Y76">
        <v>1</v>
      </c>
      <c r="Z76">
        <v>0.50595743698254925</v>
      </c>
      <c r="AA76">
        <v>0.22048219088973051</v>
      </c>
    </row>
    <row r="77" spans="1:27" x14ac:dyDescent="0.25">
      <c r="A77" t="s">
        <v>120</v>
      </c>
      <c r="B77" t="s">
        <v>616</v>
      </c>
      <c r="C77">
        <v>0.3086579704323133</v>
      </c>
      <c r="D77">
        <v>3.3303240434106589E-2</v>
      </c>
      <c r="E77">
        <v>-1.1813710033044751</v>
      </c>
      <c r="F77">
        <v>0.1101540520924795</v>
      </c>
      <c r="G77">
        <v>0.262726512638849</v>
      </c>
      <c r="H77">
        <v>0.35601690125306079</v>
      </c>
      <c r="I77">
        <v>-1.3366416641792269</v>
      </c>
      <c r="J77">
        <v>-1.0327770738592481</v>
      </c>
      <c r="K77">
        <v>0.99701758695027465</v>
      </c>
      <c r="L77">
        <v>1.0017850515404241</v>
      </c>
      <c r="M77">
        <v>1293.0941683327319</v>
      </c>
      <c r="N77">
        <v>2633.3108125156659</v>
      </c>
      <c r="O77">
        <v>0</v>
      </c>
      <c r="P77">
        <v>-0.82687063595276844</v>
      </c>
      <c r="Q77">
        <v>0.13041417156375601</v>
      </c>
      <c r="R77">
        <v>0.1416543364253591</v>
      </c>
      <c r="S77">
        <v>3.3079451354992337E-2</v>
      </c>
      <c r="T77">
        <v>-0.99500056571467033</v>
      </c>
      <c r="U77">
        <v>-0.56163607769917279</v>
      </c>
      <c r="V77">
        <v>9.6046985964489018E-2</v>
      </c>
      <c r="W77">
        <v>0.19837828573797031</v>
      </c>
      <c r="X77">
        <v>1</v>
      </c>
      <c r="Y77">
        <v>1</v>
      </c>
      <c r="Z77">
        <v>0.49922565400891428</v>
      </c>
      <c r="AA77">
        <v>0.10948430122203739</v>
      </c>
    </row>
    <row r="78" spans="1:27" x14ac:dyDescent="0.25">
      <c r="A78" t="s">
        <v>120</v>
      </c>
      <c r="B78" t="s">
        <v>619</v>
      </c>
      <c r="C78">
        <v>0.19468668803659919</v>
      </c>
      <c r="D78">
        <v>1.280852956544816E-2</v>
      </c>
      <c r="E78">
        <v>-1.6384482539256069</v>
      </c>
      <c r="F78">
        <v>6.416663793597463E-2</v>
      </c>
      <c r="G78">
        <v>0.17682042387880881</v>
      </c>
      <c r="H78">
        <v>0.21421676034855791</v>
      </c>
      <c r="I78">
        <v>-1.732620616091803</v>
      </c>
      <c r="J78">
        <v>-1.540766877771353</v>
      </c>
      <c r="K78">
        <v>0.9510885713367685</v>
      </c>
      <c r="L78">
        <v>1.000769434360695</v>
      </c>
      <c r="M78">
        <v>3062.3166114212891</v>
      </c>
      <c r="N78">
        <v>2939.2714674346012</v>
      </c>
      <c r="O78">
        <v>0</v>
      </c>
      <c r="P78">
        <v>-1.2525269894535991</v>
      </c>
      <c r="Q78">
        <v>0.14269543032321499</v>
      </c>
      <c r="R78">
        <v>0.10872060630774021</v>
      </c>
      <c r="S78">
        <v>3.0442709888446749E-2</v>
      </c>
      <c r="T78">
        <v>-1.3954685775943749</v>
      </c>
      <c r="U78">
        <v>-1.0701874932390849</v>
      </c>
      <c r="V78">
        <v>0.1022648238691371</v>
      </c>
      <c r="W78">
        <v>0.19706232443469571</v>
      </c>
      <c r="X78">
        <v>1</v>
      </c>
      <c r="Y78">
        <v>1</v>
      </c>
      <c r="Z78">
        <v>0.49050255346281008</v>
      </c>
      <c r="AA78">
        <v>0.20321671878178629</v>
      </c>
    </row>
    <row r="79" spans="1:27" x14ac:dyDescent="0.25">
      <c r="A79" t="s">
        <v>674</v>
      </c>
      <c r="B79" t="s">
        <v>614</v>
      </c>
      <c r="C79">
        <v>0.1539415969135714</v>
      </c>
      <c r="D79">
        <v>1.8440677226188029E-2</v>
      </c>
      <c r="E79">
        <v>-1.8779174952921021</v>
      </c>
      <c r="F79">
        <v>0.1149703349890504</v>
      </c>
      <c r="G79">
        <v>0.1286678052081725</v>
      </c>
      <c r="H79">
        <v>0.18396966593232941</v>
      </c>
      <c r="I79">
        <v>-2.0505213495269481</v>
      </c>
      <c r="J79">
        <v>-1.6929843943055349</v>
      </c>
      <c r="K79">
        <v>0.6466578262760716</v>
      </c>
      <c r="L79">
        <v>1.001790876182606</v>
      </c>
      <c r="M79">
        <v>3840.0312273843342</v>
      </c>
      <c r="N79">
        <v>4117.6679117608983</v>
      </c>
      <c r="O79">
        <v>0</v>
      </c>
      <c r="P79">
        <v>-1.469224191433617</v>
      </c>
      <c r="Q79">
        <v>0.15096101317606581</v>
      </c>
      <c r="R79">
        <v>0.17975988259655801</v>
      </c>
      <c r="S79">
        <v>5.4962068991373257E-2</v>
      </c>
      <c r="T79">
        <v>-1.6967776095503491</v>
      </c>
      <c r="U79">
        <v>-1.1281275020953889</v>
      </c>
      <c r="V79">
        <v>8.5209021928615028E-2</v>
      </c>
      <c r="W79">
        <v>0.25915844968758073</v>
      </c>
      <c r="X79">
        <v>1</v>
      </c>
      <c r="Y79">
        <v>1</v>
      </c>
      <c r="Z79">
        <v>0.49099684927222281</v>
      </c>
      <c r="AA79">
        <v>0.24586631467970499</v>
      </c>
    </row>
    <row r="80" spans="1:27" x14ac:dyDescent="0.25">
      <c r="A80" t="s">
        <v>674</v>
      </c>
      <c r="B80" t="s">
        <v>615</v>
      </c>
      <c r="C80">
        <v>0.1884147643761134</v>
      </c>
      <c r="D80">
        <v>1.9684008841962711E-2</v>
      </c>
      <c r="E80">
        <v>-1.674095907443188</v>
      </c>
      <c r="F80">
        <v>9.9001090663588781E-2</v>
      </c>
      <c r="G80">
        <v>0.16389837227712309</v>
      </c>
      <c r="H80">
        <v>0.21445113066395879</v>
      </c>
      <c r="I80">
        <v>-1.808508724553699</v>
      </c>
      <c r="J80">
        <v>-1.5396733967102421</v>
      </c>
      <c r="K80">
        <v>0.9952244988749418</v>
      </c>
      <c r="L80">
        <v>1.0022724469577791</v>
      </c>
      <c r="M80">
        <v>1457.3984488140591</v>
      </c>
      <c r="N80">
        <v>2303.0196591832059</v>
      </c>
      <c r="O80">
        <v>1</v>
      </c>
      <c r="P80">
        <v>-1.1748080813905331</v>
      </c>
      <c r="Q80">
        <v>0.18445970130460951</v>
      </c>
      <c r="R80">
        <v>0.15342730074682831</v>
      </c>
      <c r="S80">
        <v>4.8329290370291843E-2</v>
      </c>
      <c r="T80">
        <v>-1.3801577563491669</v>
      </c>
      <c r="U80">
        <v>-0.89684363994421612</v>
      </c>
      <c r="V80">
        <v>0.11735026621285551</v>
      </c>
      <c r="W80">
        <v>0.27364379481029888</v>
      </c>
      <c r="X80">
        <v>1</v>
      </c>
      <c r="Y80">
        <v>1</v>
      </c>
      <c r="Z80">
        <v>0.49705719143790489</v>
      </c>
      <c r="AA80">
        <v>9.999438163010485E-2</v>
      </c>
    </row>
    <row r="81" spans="1:27" x14ac:dyDescent="0.25">
      <c r="A81" t="s">
        <v>674</v>
      </c>
      <c r="B81" t="s">
        <v>616</v>
      </c>
      <c r="C81">
        <v>0.21229513505033859</v>
      </c>
      <c r="D81">
        <v>1.349116787799735E-2</v>
      </c>
      <c r="E81">
        <v>-1.55177890879473</v>
      </c>
      <c r="F81">
        <v>6.3274247354565202E-2</v>
      </c>
      <c r="G81">
        <v>0.1921571616806956</v>
      </c>
      <c r="H81">
        <v>0.23298662793916769</v>
      </c>
      <c r="I81">
        <v>-1.6494416913699219</v>
      </c>
      <c r="J81">
        <v>-1.4567742178998311</v>
      </c>
      <c r="K81">
        <v>0.79975856327815587</v>
      </c>
      <c r="L81">
        <v>1.0013604904459801</v>
      </c>
      <c r="M81">
        <v>3812.5344204588032</v>
      </c>
      <c r="N81">
        <v>3829.3999787109892</v>
      </c>
      <c r="O81">
        <v>0</v>
      </c>
      <c r="P81">
        <v>-1.09285540379079</v>
      </c>
      <c r="Q81">
        <v>0.16863463796937889</v>
      </c>
      <c r="R81">
        <v>0.1073142772844469</v>
      </c>
      <c r="S81">
        <v>4.1727603542471729E-2</v>
      </c>
      <c r="T81">
        <v>-1.2526424510710981</v>
      </c>
      <c r="U81">
        <v>-0.90707019481696427</v>
      </c>
      <c r="V81">
        <v>0.1071775718546461</v>
      </c>
      <c r="W81">
        <v>0.24281956252532311</v>
      </c>
      <c r="X81">
        <v>1</v>
      </c>
      <c r="Y81">
        <v>1</v>
      </c>
      <c r="Z81">
        <v>0.48459048356121148</v>
      </c>
      <c r="AA81">
        <v>0.22162812284107461</v>
      </c>
    </row>
    <row r="82" spans="1:27" x14ac:dyDescent="0.25">
      <c r="A82" t="s">
        <v>80</v>
      </c>
      <c r="B82" t="s">
        <v>614</v>
      </c>
      <c r="C82">
        <v>0.15566003252404789</v>
      </c>
      <c r="D82">
        <v>1.001062130867592E-3</v>
      </c>
      <c r="E82">
        <v>-1.8601017448414521</v>
      </c>
      <c r="F82">
        <v>6.4639155716266607E-3</v>
      </c>
      <c r="G82">
        <v>0.15420109757199429</v>
      </c>
      <c r="H82">
        <v>0.15711511727563279</v>
      </c>
      <c r="I82">
        <v>-1.869497700032378</v>
      </c>
      <c r="J82">
        <v>-1.8507765112614381</v>
      </c>
      <c r="K82">
        <v>0.99544836039155637</v>
      </c>
      <c r="L82">
        <v>1.0029279408808101</v>
      </c>
      <c r="M82">
        <v>2800.052047816504</v>
      </c>
      <c r="N82">
        <v>3020.3454727903481</v>
      </c>
      <c r="O82">
        <v>0</v>
      </c>
      <c r="P82">
        <v>-1.595152477809733</v>
      </c>
      <c r="Q82">
        <v>9.7800568402764979E-2</v>
      </c>
      <c r="R82">
        <v>1.274912728413498E-2</v>
      </c>
      <c r="S82">
        <v>5.0390670979110286E-3</v>
      </c>
      <c r="T82">
        <v>-1.6138217201402589</v>
      </c>
      <c r="U82">
        <v>-1.5744815193066339</v>
      </c>
      <c r="V82">
        <v>9.0578575995720056E-2</v>
      </c>
      <c r="W82">
        <v>0.1059396061071772</v>
      </c>
      <c r="X82">
        <v>1</v>
      </c>
      <c r="Y82">
        <v>1</v>
      </c>
      <c r="Z82">
        <v>0.50435816653284338</v>
      </c>
      <c r="AA82">
        <v>0.23222482323589241</v>
      </c>
    </row>
    <row r="83" spans="1:27" x14ac:dyDescent="0.25">
      <c r="A83" t="s">
        <v>80</v>
      </c>
      <c r="B83" t="s">
        <v>615</v>
      </c>
      <c r="C83">
        <v>0.13688587294098911</v>
      </c>
      <c r="D83">
        <v>1.6252435429411E-3</v>
      </c>
      <c r="E83">
        <v>-1.9886782882910841</v>
      </c>
      <c r="F83">
        <v>1.1882091765377609E-2</v>
      </c>
      <c r="G83">
        <v>0.13437839037920421</v>
      </c>
      <c r="H83">
        <v>0.13935177631108769</v>
      </c>
      <c r="I83">
        <v>-2.0070956496905352</v>
      </c>
      <c r="J83">
        <v>-1.970753778016163</v>
      </c>
      <c r="K83">
        <v>0.98349284558822159</v>
      </c>
      <c r="L83">
        <v>1.0020337953001981</v>
      </c>
      <c r="M83">
        <v>2958.2248101830992</v>
      </c>
      <c r="N83">
        <v>2406.5751447436528</v>
      </c>
      <c r="O83">
        <v>0</v>
      </c>
      <c r="P83">
        <v>-1.6955472515601839</v>
      </c>
      <c r="Q83">
        <v>0.10815854629273799</v>
      </c>
      <c r="R83">
        <v>2.5727304276453349E-2</v>
      </c>
      <c r="S83">
        <v>9.6458962124034049E-3</v>
      </c>
      <c r="T83">
        <v>-1.7309096699875139</v>
      </c>
      <c r="U83">
        <v>-1.652710012947761</v>
      </c>
      <c r="V83">
        <v>9.5274861425937746E-2</v>
      </c>
      <c r="W83">
        <v>0.1240657961179899</v>
      </c>
      <c r="X83">
        <v>1</v>
      </c>
      <c r="Y83">
        <v>1</v>
      </c>
      <c r="Z83">
        <v>0.51273141027349645</v>
      </c>
      <c r="AA83">
        <v>0.2367628286332723</v>
      </c>
    </row>
    <row r="84" spans="1:27" x14ac:dyDescent="0.25">
      <c r="A84" t="s">
        <v>80</v>
      </c>
      <c r="B84" t="s">
        <v>616</v>
      </c>
      <c r="C84">
        <v>0.12741657155783709</v>
      </c>
      <c r="D84">
        <v>1.491467680043996E-3</v>
      </c>
      <c r="E84">
        <v>-2.060362550299752</v>
      </c>
      <c r="F84">
        <v>1.1783158522707849E-2</v>
      </c>
      <c r="G84">
        <v>0.1252929724281992</v>
      </c>
      <c r="H84">
        <v>0.12959132646379681</v>
      </c>
      <c r="I84">
        <v>-2.0771005046213991</v>
      </c>
      <c r="J84">
        <v>-2.0433694227424919</v>
      </c>
      <c r="K84">
        <v>0.97860524393953097</v>
      </c>
      <c r="L84">
        <v>1.001004015987851</v>
      </c>
      <c r="M84">
        <v>3151.9368360867438</v>
      </c>
      <c r="N84">
        <v>2822.2978897439561</v>
      </c>
      <c r="O84">
        <v>0</v>
      </c>
      <c r="P84">
        <v>-1.7525386584329861</v>
      </c>
      <c r="Q84">
        <v>0.1136030319445918</v>
      </c>
      <c r="R84">
        <v>3.2270618569905797E-2</v>
      </c>
      <c r="S84">
        <v>1.1971499174064541E-2</v>
      </c>
      <c r="T84">
        <v>-1.7923892801841801</v>
      </c>
      <c r="U84">
        <v>-1.7021326836580071</v>
      </c>
      <c r="V84">
        <v>9.8729024722654601E-2</v>
      </c>
      <c r="W84">
        <v>0.13210994992268049</v>
      </c>
      <c r="X84">
        <v>1</v>
      </c>
      <c r="Y84">
        <v>1</v>
      </c>
      <c r="Z84">
        <v>0.49722188469037032</v>
      </c>
      <c r="AA84">
        <v>0.24049349478535109</v>
      </c>
    </row>
    <row r="85" spans="1:27" x14ac:dyDescent="0.25">
      <c r="A85" t="s">
        <v>80</v>
      </c>
      <c r="B85" t="s">
        <v>619</v>
      </c>
      <c r="C85">
        <v>0.1212641062801286</v>
      </c>
      <c r="D85">
        <v>2.95598028336766E-3</v>
      </c>
      <c r="E85">
        <v>-2.1100880687069541</v>
      </c>
      <c r="F85">
        <v>2.481325277695438E-2</v>
      </c>
      <c r="G85">
        <v>0.1170063563035225</v>
      </c>
      <c r="H85">
        <v>0.12493263221586411</v>
      </c>
      <c r="I85">
        <v>-2.1455270182848261</v>
      </c>
      <c r="J85">
        <v>-2.07998062924722</v>
      </c>
      <c r="K85">
        <v>0.96487244697168539</v>
      </c>
      <c r="L85">
        <v>1.002885437996982</v>
      </c>
      <c r="M85">
        <v>1747.9308612398811</v>
      </c>
      <c r="N85">
        <v>1435.948056329883</v>
      </c>
      <c r="O85">
        <v>0</v>
      </c>
      <c r="P85">
        <v>-1.864604226148735</v>
      </c>
      <c r="Q85">
        <v>9.0211374386429649E-2</v>
      </c>
      <c r="R85">
        <v>5.4503484776590887E-2</v>
      </c>
      <c r="S85">
        <v>2.1427540296201149E-2</v>
      </c>
      <c r="T85">
        <v>-1.9113448734526799</v>
      </c>
      <c r="U85">
        <v>-1.761012688877426</v>
      </c>
      <c r="V85">
        <v>7.2131517809144868E-2</v>
      </c>
      <c r="W85">
        <v>0.13236889847622699</v>
      </c>
      <c r="X85">
        <v>1</v>
      </c>
      <c r="Y85">
        <v>1</v>
      </c>
      <c r="Z85">
        <v>0.50641893358656342</v>
      </c>
      <c r="AA85">
        <v>0.19571383024001021</v>
      </c>
    </row>
    <row r="86" spans="1:27" x14ac:dyDescent="0.25">
      <c r="A86" t="s">
        <v>82</v>
      </c>
      <c r="B86" t="s">
        <v>614</v>
      </c>
      <c r="C86">
        <v>0.20457646543376429</v>
      </c>
      <c r="D86">
        <v>1.8800289222887789E-2</v>
      </c>
      <c r="E86">
        <v>-1.5909578104561011</v>
      </c>
      <c r="F86">
        <v>9.0978802922730501E-2</v>
      </c>
      <c r="G86">
        <v>0.17676071275297781</v>
      </c>
      <c r="H86">
        <v>0.23506010030384489</v>
      </c>
      <c r="I86">
        <v>-1.7329583691482611</v>
      </c>
      <c r="J86">
        <v>-1.447914052514798</v>
      </c>
      <c r="K86">
        <v>0.77436462264196049</v>
      </c>
      <c r="L86">
        <v>1.0016538769662351</v>
      </c>
      <c r="M86">
        <v>4089.919656037292</v>
      </c>
      <c r="N86">
        <v>4595.3690839276587</v>
      </c>
      <c r="O86">
        <v>0</v>
      </c>
      <c r="P86">
        <v>-1.2737237514087101</v>
      </c>
      <c r="Q86">
        <v>0.11707220432955071</v>
      </c>
      <c r="R86">
        <v>0.1267137210024952</v>
      </c>
      <c r="S86">
        <v>3.4919859048074528E-2</v>
      </c>
      <c r="T86">
        <v>-1.443767176565302</v>
      </c>
      <c r="U86">
        <v>-1.040488402706057</v>
      </c>
      <c r="V86">
        <v>7.2070032476547946E-2</v>
      </c>
      <c r="W86">
        <v>0.1837997602948962</v>
      </c>
      <c r="X86">
        <v>1</v>
      </c>
      <c r="Y86">
        <v>1</v>
      </c>
      <c r="Z86">
        <v>0.48333275137127002</v>
      </c>
      <c r="AA86">
        <v>0.24374055177156501</v>
      </c>
    </row>
    <row r="87" spans="1:27" x14ac:dyDescent="0.25">
      <c r="A87" t="s">
        <v>82</v>
      </c>
      <c r="B87" t="s">
        <v>615</v>
      </c>
      <c r="C87">
        <v>0.28020187983051159</v>
      </c>
      <c r="D87">
        <v>6.7168921752253835E-2</v>
      </c>
      <c r="E87">
        <v>-1.29917551860031</v>
      </c>
      <c r="F87">
        <v>0.23359955808408131</v>
      </c>
      <c r="G87">
        <v>0.1824340413772019</v>
      </c>
      <c r="H87">
        <v>0.39050854495442139</v>
      </c>
      <c r="I87">
        <v>-1.701366592879928</v>
      </c>
      <c r="J87">
        <v>-0.94030543277146994</v>
      </c>
      <c r="K87">
        <v>0.38530837387266309</v>
      </c>
      <c r="L87">
        <v>1.0007169440642329</v>
      </c>
      <c r="M87">
        <v>4313.4819883057717</v>
      </c>
      <c r="N87">
        <v>5572.1304677409616</v>
      </c>
      <c r="O87">
        <v>2</v>
      </c>
      <c r="P87">
        <v>-0.74201573010980482</v>
      </c>
      <c r="Q87">
        <v>0.19621453061558131</v>
      </c>
      <c r="R87">
        <v>0.34292346215937491</v>
      </c>
      <c r="S87">
        <v>9.8118756783911437E-2</v>
      </c>
      <c r="T87">
        <v>-1.231812708764507</v>
      </c>
      <c r="U87">
        <v>-0.125443318940688</v>
      </c>
      <c r="V87">
        <v>8.8986050328234187E-2</v>
      </c>
      <c r="W87">
        <v>0.4045919511093285</v>
      </c>
      <c r="X87">
        <v>1</v>
      </c>
      <c r="Y87">
        <v>1</v>
      </c>
      <c r="Z87">
        <v>0.51711729109454252</v>
      </c>
      <c r="AA87">
        <v>0.20783965030445559</v>
      </c>
    </row>
    <row r="88" spans="1:27" x14ac:dyDescent="0.25">
      <c r="A88" t="s">
        <v>82</v>
      </c>
      <c r="B88" t="s">
        <v>616</v>
      </c>
      <c r="C88">
        <v>0.25695482058536612</v>
      </c>
      <c r="D88">
        <v>3.4348921787793363E-2</v>
      </c>
      <c r="E88">
        <v>-1.3674440343731229</v>
      </c>
      <c r="F88">
        <v>0.1307558875430429</v>
      </c>
      <c r="G88">
        <v>0.20739456059495939</v>
      </c>
      <c r="H88">
        <v>0.3120430268624716</v>
      </c>
      <c r="I88">
        <v>-1.5731322116534689</v>
      </c>
      <c r="J88">
        <v>-1.164614194221345</v>
      </c>
      <c r="K88">
        <v>0.7750812981086016</v>
      </c>
      <c r="L88">
        <v>1.001007706631839</v>
      </c>
      <c r="M88">
        <v>3807.647278267586</v>
      </c>
      <c r="N88">
        <v>4513.6831656096874</v>
      </c>
      <c r="O88">
        <v>0</v>
      </c>
      <c r="P88">
        <v>-0.90585908090589284</v>
      </c>
      <c r="Q88">
        <v>0.1688613743908777</v>
      </c>
      <c r="R88">
        <v>0.19220428742728221</v>
      </c>
      <c r="S88">
        <v>5.578772542012176E-2</v>
      </c>
      <c r="T88">
        <v>-1.182621577205536</v>
      </c>
      <c r="U88">
        <v>-0.56208166640638424</v>
      </c>
      <c r="V88">
        <v>9.6140772454743811E-2</v>
      </c>
      <c r="W88">
        <v>0.2757609221819492</v>
      </c>
      <c r="X88">
        <v>1</v>
      </c>
      <c r="Y88">
        <v>1</v>
      </c>
      <c r="Z88">
        <v>0.51065064875234456</v>
      </c>
      <c r="AA88">
        <v>0.21348814876223141</v>
      </c>
    </row>
    <row r="89" spans="1:27" x14ac:dyDescent="0.25">
      <c r="A89" t="s">
        <v>82</v>
      </c>
      <c r="B89" t="s">
        <v>619</v>
      </c>
      <c r="C89">
        <v>0.50484476374918663</v>
      </c>
      <c r="D89">
        <v>0.1031674409946642</v>
      </c>
      <c r="E89">
        <v>-0.70447866150543248</v>
      </c>
      <c r="F89">
        <v>0.20742693480636501</v>
      </c>
      <c r="G89">
        <v>0.35295850692157471</v>
      </c>
      <c r="H89">
        <v>0.68039437700629346</v>
      </c>
      <c r="I89">
        <v>-1.041404773730318</v>
      </c>
      <c r="J89">
        <v>-0.38508268275070312</v>
      </c>
      <c r="K89">
        <v>0.67669590718657835</v>
      </c>
      <c r="L89">
        <v>1.0012479120036999</v>
      </c>
      <c r="M89">
        <v>3239.1812272736679</v>
      </c>
      <c r="N89">
        <v>5083.4495405089529</v>
      </c>
      <c r="O89">
        <v>0</v>
      </c>
      <c r="P89">
        <v>-0.24602234874350709</v>
      </c>
      <c r="Q89">
        <v>0.16927955302622469</v>
      </c>
      <c r="R89">
        <v>0.34241872920076871</v>
      </c>
      <c r="S89">
        <v>6.4672165072703972E-2</v>
      </c>
      <c r="T89">
        <v>-0.74546338118062039</v>
      </c>
      <c r="U89">
        <v>0.3598159511441541</v>
      </c>
      <c r="V89">
        <v>8.2896868959882949E-2</v>
      </c>
      <c r="W89">
        <v>0.29232442774543838</v>
      </c>
      <c r="X89">
        <v>1</v>
      </c>
      <c r="Y89">
        <v>1</v>
      </c>
      <c r="Z89">
        <v>0.53183573426218211</v>
      </c>
      <c r="AA89">
        <v>0.20966233444534629</v>
      </c>
    </row>
    <row r="90" spans="1:27" x14ac:dyDescent="0.25">
      <c r="A90" t="s">
        <v>557</v>
      </c>
      <c r="B90" t="s">
        <v>614</v>
      </c>
      <c r="C90">
        <v>0.24712562588257239</v>
      </c>
      <c r="D90">
        <v>8.7017963298930551E-3</v>
      </c>
      <c r="E90">
        <v>-1.398476642333832</v>
      </c>
      <c r="F90">
        <v>3.5154268905166083E-2</v>
      </c>
      <c r="G90">
        <v>0.23392678517482601</v>
      </c>
      <c r="H90">
        <v>0.26081707757033651</v>
      </c>
      <c r="I90">
        <v>-1.452747096453519</v>
      </c>
      <c r="J90">
        <v>-1.343935969602678</v>
      </c>
      <c r="K90">
        <v>0.92786441247391849</v>
      </c>
      <c r="L90">
        <v>1.0009518550556471</v>
      </c>
      <c r="M90">
        <v>2878.972040934299</v>
      </c>
      <c r="N90">
        <v>3342.3734913887738</v>
      </c>
      <c r="O90">
        <v>0</v>
      </c>
      <c r="P90">
        <v>-0.98213092652123268</v>
      </c>
      <c r="Q90">
        <v>0.15387543495515379</v>
      </c>
      <c r="R90">
        <v>6.9113697619909265E-2</v>
      </c>
      <c r="S90">
        <v>2.0621755201496918E-2</v>
      </c>
      <c r="T90">
        <v>-1.0906794100275139</v>
      </c>
      <c r="U90">
        <v>-0.87226041697035495</v>
      </c>
      <c r="V90">
        <v>0.1216005138390639</v>
      </c>
      <c r="W90">
        <v>0.18687867348483159</v>
      </c>
      <c r="X90">
        <v>1</v>
      </c>
      <c r="Y90">
        <v>1</v>
      </c>
      <c r="Z90">
        <v>0.50242088418938347</v>
      </c>
      <c r="AA90">
        <v>0.24948476747901979</v>
      </c>
    </row>
    <row r="91" spans="1:27" x14ac:dyDescent="0.25">
      <c r="A91" t="s">
        <v>557</v>
      </c>
      <c r="B91" t="s">
        <v>615</v>
      </c>
      <c r="C91">
        <v>0.1821542599447766</v>
      </c>
      <c r="D91">
        <v>1.3032480453525791E-2</v>
      </c>
      <c r="E91">
        <v>-1.705317108675189</v>
      </c>
      <c r="F91">
        <v>6.886390061619195E-2</v>
      </c>
      <c r="G91">
        <v>0.1650828916409342</v>
      </c>
      <c r="H91">
        <v>0.20084249198522811</v>
      </c>
      <c r="I91">
        <v>-1.8013075576760831</v>
      </c>
      <c r="J91">
        <v>-1.6052343001925229</v>
      </c>
      <c r="K91">
        <v>0.98590508499464535</v>
      </c>
      <c r="L91">
        <v>1.0008926958687441</v>
      </c>
      <c r="M91">
        <v>2099.3812740566468</v>
      </c>
      <c r="N91">
        <v>2796.672417488317</v>
      </c>
      <c r="O91">
        <v>0</v>
      </c>
      <c r="P91">
        <v>-1.1219182027901879</v>
      </c>
      <c r="Q91">
        <v>0.21527779924021229</v>
      </c>
      <c r="R91">
        <v>0.13218099786123691</v>
      </c>
      <c r="S91">
        <v>3.8583565354029292E-2</v>
      </c>
      <c r="T91">
        <v>-1.335603571970301</v>
      </c>
      <c r="U91">
        <v>-0.92617317955297618</v>
      </c>
      <c r="V91">
        <v>0.14916969340516359</v>
      </c>
      <c r="W91">
        <v>0.27251494205228621</v>
      </c>
      <c r="X91">
        <v>1</v>
      </c>
      <c r="Y91">
        <v>1</v>
      </c>
      <c r="Z91">
        <v>0.48920255971217108</v>
      </c>
      <c r="AA91">
        <v>0.17075222310893101</v>
      </c>
    </row>
    <row r="92" spans="1:27" x14ac:dyDescent="0.25">
      <c r="A92" t="s">
        <v>557</v>
      </c>
      <c r="B92" t="s">
        <v>616</v>
      </c>
      <c r="C92">
        <v>0.13917524068977741</v>
      </c>
      <c r="D92">
        <v>3.3536495678568169E-3</v>
      </c>
      <c r="E92">
        <v>-1.9723072103155901</v>
      </c>
      <c r="F92">
        <v>2.3835038673912491E-2</v>
      </c>
      <c r="G92">
        <v>0.13431362468997249</v>
      </c>
      <c r="H92">
        <v>0.14411442970929469</v>
      </c>
      <c r="I92">
        <v>-2.0075777309577312</v>
      </c>
      <c r="J92">
        <v>-1.9371476442447311</v>
      </c>
      <c r="K92">
        <v>0.98582958729181036</v>
      </c>
      <c r="L92">
        <v>1.002197063805802</v>
      </c>
      <c r="M92">
        <v>2561.1346751131091</v>
      </c>
      <c r="N92">
        <v>2526.0009073159958</v>
      </c>
      <c r="O92">
        <v>0</v>
      </c>
      <c r="P92">
        <v>-1.367130443316332</v>
      </c>
      <c r="Q92">
        <v>0.22355043178832359</v>
      </c>
      <c r="R92">
        <v>6.3990395112917833E-2</v>
      </c>
      <c r="S92">
        <v>2.0188802808603981E-2</v>
      </c>
      <c r="T92">
        <v>-1.465998314254217</v>
      </c>
      <c r="U92">
        <v>-1.271471085087472</v>
      </c>
      <c r="V92">
        <v>0.19193893779126811</v>
      </c>
      <c r="W92">
        <v>0.25367585767003759</v>
      </c>
      <c r="X92">
        <v>1</v>
      </c>
      <c r="Y92">
        <v>1</v>
      </c>
      <c r="Z92">
        <v>0.48718150943725042</v>
      </c>
      <c r="AA92">
        <v>0.21766010264082469</v>
      </c>
    </row>
    <row r="93" spans="1:27" x14ac:dyDescent="0.25">
      <c r="A93" t="s">
        <v>111</v>
      </c>
      <c r="B93" t="s">
        <v>614</v>
      </c>
      <c r="C93">
        <v>0.1079499879038049</v>
      </c>
      <c r="D93">
        <v>8.1168054869386018E-3</v>
      </c>
      <c r="E93">
        <v>-2.2289154855596749</v>
      </c>
      <c r="F93">
        <v>7.5305060221715195E-2</v>
      </c>
      <c r="G93">
        <v>9.5142803115565638E-2</v>
      </c>
      <c r="H93">
        <v>0.1217407349470625</v>
      </c>
      <c r="I93">
        <v>-2.352376325481583</v>
      </c>
      <c r="J93">
        <v>-2.1058616189202608</v>
      </c>
      <c r="K93">
        <v>0.57196214087598651</v>
      </c>
      <c r="L93">
        <v>1.0006679549675399</v>
      </c>
      <c r="M93">
        <v>4423.1523951388936</v>
      </c>
      <c r="N93">
        <v>6154.0975971690305</v>
      </c>
      <c r="O93">
        <v>0</v>
      </c>
      <c r="P93">
        <v>-1.732115426746788</v>
      </c>
      <c r="Q93">
        <v>0.18253375009206849</v>
      </c>
      <c r="R93">
        <v>0.10665403911757559</v>
      </c>
      <c r="S93">
        <v>4.6691400744836492E-2</v>
      </c>
      <c r="T93">
        <v>-1.894660393402601</v>
      </c>
      <c r="U93">
        <v>-1.550081205890008</v>
      </c>
      <c r="V93">
        <v>0.1120642590966076</v>
      </c>
      <c r="W93">
        <v>0.26384921116572002</v>
      </c>
      <c r="X93">
        <v>0.91666666666666663</v>
      </c>
      <c r="Y93">
        <v>1</v>
      </c>
      <c r="Z93">
        <v>0.51409191291784206</v>
      </c>
      <c r="AA93">
        <v>0.25747149096844119</v>
      </c>
    </row>
    <row r="94" spans="1:27" x14ac:dyDescent="0.25">
      <c r="A94" t="s">
        <v>111</v>
      </c>
      <c r="B94" t="s">
        <v>615</v>
      </c>
      <c r="C94">
        <v>0.1407774658931287</v>
      </c>
      <c r="D94">
        <v>3.2719312537103223E-2</v>
      </c>
      <c r="E94">
        <v>-1.9856580267941719</v>
      </c>
      <c r="F94">
        <v>0.22195343867324691</v>
      </c>
      <c r="G94">
        <v>9.6889059458757934E-2</v>
      </c>
      <c r="H94">
        <v>0.20088500861461811</v>
      </c>
      <c r="I94">
        <v>-2.3341886723024312</v>
      </c>
      <c r="J94">
        <v>-1.6050226329949919</v>
      </c>
      <c r="K94">
        <v>0.13376074457963191</v>
      </c>
      <c r="L94">
        <v>1.0012489201256469</v>
      </c>
      <c r="M94">
        <v>5047.5160723559902</v>
      </c>
      <c r="N94">
        <v>5708.6367028417562</v>
      </c>
      <c r="O94">
        <v>0</v>
      </c>
      <c r="P94">
        <v>-1.532618569863365</v>
      </c>
      <c r="Q94">
        <v>0.16679675553210349</v>
      </c>
      <c r="R94">
        <v>0.29397788307821471</v>
      </c>
      <c r="S94">
        <v>6.602888384619196E-2</v>
      </c>
      <c r="T94">
        <v>-1.9499000602430001</v>
      </c>
      <c r="U94">
        <v>-0.98273451830462877</v>
      </c>
      <c r="V94">
        <v>8.6185379598926207E-2</v>
      </c>
      <c r="W94">
        <v>0.29775381119313532</v>
      </c>
      <c r="X94">
        <v>1</v>
      </c>
      <c r="Y94">
        <v>1</v>
      </c>
      <c r="Z94">
        <v>0.45773751666210682</v>
      </c>
      <c r="AA94">
        <v>0.26335153516854187</v>
      </c>
    </row>
    <row r="95" spans="1:27" x14ac:dyDescent="0.25">
      <c r="A95" t="s">
        <v>111</v>
      </c>
      <c r="B95" t="s">
        <v>616</v>
      </c>
      <c r="C95">
        <v>0.1227919857427298</v>
      </c>
      <c r="D95">
        <v>5.9356345525871162E-3</v>
      </c>
      <c r="E95">
        <v>-2.0984310821112642</v>
      </c>
      <c r="F95">
        <v>4.8338246854782822E-2</v>
      </c>
      <c r="G95">
        <v>0.11322552822199621</v>
      </c>
      <c r="H95">
        <v>0.13260705467258871</v>
      </c>
      <c r="I95">
        <v>-2.1783736243307552</v>
      </c>
      <c r="J95">
        <v>-2.0203650000960698</v>
      </c>
      <c r="K95">
        <v>0.61205123758402213</v>
      </c>
      <c r="L95">
        <v>1.0007322875968181</v>
      </c>
      <c r="M95">
        <v>4950.7803521501874</v>
      </c>
      <c r="N95">
        <v>5724.6502284974376</v>
      </c>
      <c r="O95">
        <v>0</v>
      </c>
      <c r="P95">
        <v>-1.7656375178097261</v>
      </c>
      <c r="Q95">
        <v>0.1229806087882568</v>
      </c>
      <c r="R95">
        <v>8.0657042777253302E-2</v>
      </c>
      <c r="S95">
        <v>2.8633667652790899E-2</v>
      </c>
      <c r="T95">
        <v>-1.892828628927349</v>
      </c>
      <c r="U95">
        <v>-1.62649953052649</v>
      </c>
      <c r="V95">
        <v>7.811900681974826E-2</v>
      </c>
      <c r="W95">
        <v>0.17223742015856219</v>
      </c>
      <c r="X95">
        <v>0.9285714285714286</v>
      </c>
      <c r="Y95">
        <v>0.9285714285714286</v>
      </c>
      <c r="Z95">
        <v>0.52918182632286603</v>
      </c>
      <c r="AA95">
        <v>0.23588248649807211</v>
      </c>
    </row>
    <row r="96" spans="1:27" x14ac:dyDescent="0.25">
      <c r="A96" t="s">
        <v>111</v>
      </c>
      <c r="B96" t="s">
        <v>619</v>
      </c>
      <c r="C96">
        <v>0.19973444887890029</v>
      </c>
      <c r="D96">
        <v>1.930710304974103E-2</v>
      </c>
      <c r="E96">
        <v>-1.6153045194827751</v>
      </c>
      <c r="F96">
        <v>9.4819799524175033E-2</v>
      </c>
      <c r="G96">
        <v>0.17111670825092901</v>
      </c>
      <c r="H96">
        <v>0.23249689013307459</v>
      </c>
      <c r="I96">
        <v>-1.7654094510393721</v>
      </c>
      <c r="J96">
        <v>-1.4588784298310551</v>
      </c>
      <c r="K96">
        <v>0.84235760451323105</v>
      </c>
      <c r="L96">
        <v>1.001382825511302</v>
      </c>
      <c r="M96">
        <v>4157.0975197361367</v>
      </c>
      <c r="N96">
        <v>4485.0694378490452</v>
      </c>
      <c r="O96">
        <v>0</v>
      </c>
      <c r="P96">
        <v>-0.90986872553084552</v>
      </c>
      <c r="Q96">
        <v>0.26022104217555309</v>
      </c>
      <c r="R96">
        <v>0.13429272429339001</v>
      </c>
      <c r="S96">
        <v>5.8734721913876957E-2</v>
      </c>
      <c r="T96">
        <v>-1.139114306918106</v>
      </c>
      <c r="U96">
        <v>-0.70556636118010085</v>
      </c>
      <c r="V96">
        <v>0.15819127439780381</v>
      </c>
      <c r="W96">
        <v>0.35121422126503687</v>
      </c>
      <c r="X96">
        <v>1</v>
      </c>
      <c r="Y96">
        <v>1</v>
      </c>
      <c r="Z96">
        <v>0.50042766838583153</v>
      </c>
      <c r="AA96">
        <v>0.25315747386497162</v>
      </c>
    </row>
    <row r="97" spans="1:27" x14ac:dyDescent="0.25">
      <c r="A97" t="s">
        <v>111</v>
      </c>
      <c r="B97" t="s">
        <v>620</v>
      </c>
      <c r="C97">
        <v>0.246839007852621</v>
      </c>
      <c r="D97">
        <v>2.0236849870621031E-2</v>
      </c>
      <c r="E97">
        <v>-1.4023568408604641</v>
      </c>
      <c r="F97">
        <v>8.1647734705000918E-2</v>
      </c>
      <c r="G97">
        <v>0.21550106355967699</v>
      </c>
      <c r="H97">
        <v>0.28175765934703623</v>
      </c>
      <c r="I97">
        <v>-1.534789434327692</v>
      </c>
      <c r="J97">
        <v>-1.266707941742728</v>
      </c>
      <c r="K97">
        <v>0.55327820233206326</v>
      </c>
      <c r="L97">
        <v>1.000695842586969</v>
      </c>
      <c r="M97">
        <v>5352.9341894457266</v>
      </c>
      <c r="N97">
        <v>6348.6418679868884</v>
      </c>
      <c r="O97">
        <v>0</v>
      </c>
      <c r="P97">
        <v>-0.66377078990233707</v>
      </c>
      <c r="Q97">
        <v>0.27232139843073838</v>
      </c>
      <c r="R97">
        <v>0.1094026940279092</v>
      </c>
      <c r="S97">
        <v>5.0508071392129941E-2</v>
      </c>
      <c r="T97">
        <v>-0.84815005296502655</v>
      </c>
      <c r="U97">
        <v>-0.48754971152789628</v>
      </c>
      <c r="V97">
        <v>0.18750269208913489</v>
      </c>
      <c r="W97">
        <v>0.35473982429330098</v>
      </c>
      <c r="X97">
        <v>0.90476190476190477</v>
      </c>
      <c r="Y97">
        <v>1</v>
      </c>
      <c r="Z97">
        <v>0.49479655251823079</v>
      </c>
      <c r="AA97">
        <v>0.2767028393690803</v>
      </c>
    </row>
    <row r="98" spans="1:27" x14ac:dyDescent="0.25">
      <c r="A98" t="s">
        <v>111</v>
      </c>
      <c r="B98" t="s">
        <v>621</v>
      </c>
      <c r="C98">
        <v>0.22810906662820379</v>
      </c>
      <c r="D98">
        <v>1.820984187005013E-2</v>
      </c>
      <c r="E98">
        <v>-1.481067726732606</v>
      </c>
      <c r="F98">
        <v>7.9013751191677625E-2</v>
      </c>
      <c r="G98">
        <v>0.2003233773713918</v>
      </c>
      <c r="H98">
        <v>0.25882683366382431</v>
      </c>
      <c r="I98">
        <v>-1.607822331516588</v>
      </c>
      <c r="J98">
        <v>-1.351596037036598</v>
      </c>
      <c r="K98">
        <v>0.69120640307388614</v>
      </c>
      <c r="L98">
        <v>1.001218430187427</v>
      </c>
      <c r="M98">
        <v>4066.8074531462071</v>
      </c>
      <c r="N98">
        <v>4502.6564218808508</v>
      </c>
      <c r="O98">
        <v>0</v>
      </c>
      <c r="P98">
        <v>-0.73907974036562363</v>
      </c>
      <c r="Q98">
        <v>0.27443037864106462</v>
      </c>
      <c r="R98">
        <v>0.15963979088491259</v>
      </c>
      <c r="S98">
        <v>5.956232150206707E-2</v>
      </c>
      <c r="T98">
        <v>-1.0090665427516201</v>
      </c>
      <c r="U98">
        <v>-0.48442378012697318</v>
      </c>
      <c r="V98">
        <v>0.17247632642142599</v>
      </c>
      <c r="W98">
        <v>0.36978138149857021</v>
      </c>
      <c r="X98">
        <v>1</v>
      </c>
      <c r="Y98">
        <v>1</v>
      </c>
      <c r="Z98">
        <v>0.50502882909914515</v>
      </c>
      <c r="AA98">
        <v>0.27994202221352632</v>
      </c>
    </row>
    <row r="99" spans="1:27" x14ac:dyDescent="0.25">
      <c r="A99" t="s">
        <v>556</v>
      </c>
      <c r="B99" t="s">
        <v>614</v>
      </c>
      <c r="C99">
        <v>0.1568273796013466</v>
      </c>
      <c r="D99">
        <v>6.5888653391428754E-3</v>
      </c>
      <c r="E99">
        <v>-1.8534901476186321</v>
      </c>
      <c r="F99">
        <v>4.1987126926958288E-2</v>
      </c>
      <c r="G99">
        <v>0.14684608269387689</v>
      </c>
      <c r="H99">
        <v>0.16708911753592329</v>
      </c>
      <c r="I99">
        <v>-1.9183702972616059</v>
      </c>
      <c r="J99">
        <v>-1.7892279709625729</v>
      </c>
      <c r="K99">
        <v>0.97417765372583587</v>
      </c>
      <c r="L99">
        <v>1.0027901398927259</v>
      </c>
      <c r="M99">
        <v>3011.5410497957191</v>
      </c>
      <c r="N99">
        <v>2635.739131648389</v>
      </c>
      <c r="O99">
        <v>0</v>
      </c>
      <c r="P99">
        <v>-1.271668792599753</v>
      </c>
      <c r="Q99">
        <v>0.21472381833322959</v>
      </c>
      <c r="R99">
        <v>9.6855407841028099E-2</v>
      </c>
      <c r="S99">
        <v>2.7344858499908729E-2</v>
      </c>
      <c r="T99">
        <v>-1.4298772909531869</v>
      </c>
      <c r="U99">
        <v>-1.123078058073552</v>
      </c>
      <c r="V99">
        <v>0.16945226268755731</v>
      </c>
      <c r="W99">
        <v>0.2559533671642415</v>
      </c>
      <c r="X99">
        <v>1</v>
      </c>
      <c r="Y99">
        <v>1</v>
      </c>
      <c r="Z99">
        <v>0.50128417122306912</v>
      </c>
      <c r="AA99">
        <v>0.22463501356711851</v>
      </c>
    </row>
    <row r="100" spans="1:27" x14ac:dyDescent="0.25">
      <c r="A100" t="s">
        <v>556</v>
      </c>
      <c r="B100" t="s">
        <v>615</v>
      </c>
      <c r="C100">
        <v>0.13258455576931419</v>
      </c>
      <c r="D100">
        <v>7.8927517434487972E-3</v>
      </c>
      <c r="E100">
        <v>-2.0221765319183098</v>
      </c>
      <c r="F100">
        <v>5.6522288444230302E-2</v>
      </c>
      <c r="G100">
        <v>0.1226825761481085</v>
      </c>
      <c r="H100">
        <v>0.14378838115123549</v>
      </c>
      <c r="I100">
        <v>-2.0981549410325711</v>
      </c>
      <c r="J100">
        <v>-1.939412635762757</v>
      </c>
      <c r="K100">
        <v>0.99311673175925141</v>
      </c>
      <c r="L100">
        <v>1.0030258633718441</v>
      </c>
      <c r="M100">
        <v>2153.16201844841</v>
      </c>
      <c r="N100">
        <v>2236.1113887955712</v>
      </c>
      <c r="O100">
        <v>0</v>
      </c>
      <c r="P100">
        <v>-1.4125987300051039</v>
      </c>
      <c r="Q100">
        <v>0.22563606404190659</v>
      </c>
      <c r="R100">
        <v>0.1151295697942883</v>
      </c>
      <c r="S100">
        <v>3.5993855072869077E-2</v>
      </c>
      <c r="T100">
        <v>-1.594981794099863</v>
      </c>
      <c r="U100">
        <v>-1.235353790625338</v>
      </c>
      <c r="V100">
        <v>0.16541274218445379</v>
      </c>
      <c r="W100">
        <v>0.28118850522350902</v>
      </c>
      <c r="X100">
        <v>1</v>
      </c>
      <c r="Y100">
        <v>1</v>
      </c>
      <c r="Z100">
        <v>0.49750872711440641</v>
      </c>
      <c r="AA100">
        <v>0.16884002252344479</v>
      </c>
    </row>
    <row r="101" spans="1:27" x14ac:dyDescent="0.25">
      <c r="A101" t="s">
        <v>556</v>
      </c>
      <c r="B101" t="s">
        <v>616</v>
      </c>
      <c r="C101">
        <v>0.1109649535892084</v>
      </c>
      <c r="D101">
        <v>9.6216967768520539E-3</v>
      </c>
      <c r="E101">
        <v>-2.2018437587052908</v>
      </c>
      <c r="F101">
        <v>7.9374083707412127E-2</v>
      </c>
      <c r="G101">
        <v>9.985342252765908E-2</v>
      </c>
      <c r="H101">
        <v>0.12461959354515791</v>
      </c>
      <c r="I101">
        <v>-2.3040519433155779</v>
      </c>
      <c r="J101">
        <v>-2.0824894334393722</v>
      </c>
      <c r="K101">
        <v>0.99156019171733278</v>
      </c>
      <c r="L101">
        <v>1.001311347450849</v>
      </c>
      <c r="M101">
        <v>1869.3584539314479</v>
      </c>
      <c r="N101">
        <v>2006.301319601833</v>
      </c>
      <c r="O101">
        <v>0</v>
      </c>
      <c r="P101">
        <v>-1.5118036782720761</v>
      </c>
      <c r="Q101">
        <v>0.25603146046621589</v>
      </c>
      <c r="R101">
        <v>0.13763317566622449</v>
      </c>
      <c r="S101">
        <v>4.3948139656373807E-2</v>
      </c>
      <c r="T101">
        <v>-1.7506209258900001</v>
      </c>
      <c r="U101">
        <v>-1.3242528554667441</v>
      </c>
      <c r="V101">
        <v>0.1703740002296289</v>
      </c>
      <c r="W101">
        <v>0.31530047275684081</v>
      </c>
      <c r="X101">
        <v>1</v>
      </c>
      <c r="Y101">
        <v>1</v>
      </c>
      <c r="Z101">
        <v>0.49245706805688122</v>
      </c>
      <c r="AA101">
        <v>0.166636455432569</v>
      </c>
    </row>
    <row r="102" spans="1:27" x14ac:dyDescent="0.25">
      <c r="A102" t="s">
        <v>84</v>
      </c>
      <c r="B102" t="s">
        <v>614</v>
      </c>
      <c r="C102">
        <v>0.13690787133663221</v>
      </c>
      <c r="D102">
        <v>2.410468395433297E-3</v>
      </c>
      <c r="E102">
        <v>-1.9886019226785649</v>
      </c>
      <c r="F102">
        <v>1.7599275177144991E-2</v>
      </c>
      <c r="G102">
        <v>0.13315973862300559</v>
      </c>
      <c r="H102">
        <v>0.14070198862477129</v>
      </c>
      <c r="I102">
        <v>-2.0162058291662248</v>
      </c>
      <c r="J102">
        <v>-1.9611111811680559</v>
      </c>
      <c r="K102">
        <v>0.98335482963455889</v>
      </c>
      <c r="L102">
        <v>1.0011040357849661</v>
      </c>
      <c r="M102">
        <v>3470.4839461963511</v>
      </c>
      <c r="N102">
        <v>3313.453817449782</v>
      </c>
      <c r="O102">
        <v>0</v>
      </c>
      <c r="P102">
        <v>-1.497802015093761</v>
      </c>
      <c r="Q102">
        <v>0.1811982620239537</v>
      </c>
      <c r="R102">
        <v>4.3984221501119518E-2</v>
      </c>
      <c r="S102">
        <v>1.3468416780274561E-2</v>
      </c>
      <c r="T102">
        <v>-1.566928821714942</v>
      </c>
      <c r="U102">
        <v>-1.429137474255695</v>
      </c>
      <c r="V102">
        <v>0.15990251367404201</v>
      </c>
      <c r="W102">
        <v>0.20202437542752921</v>
      </c>
      <c r="X102">
        <v>1</v>
      </c>
      <c r="Y102">
        <v>1</v>
      </c>
      <c r="Z102">
        <v>0.50099668288569643</v>
      </c>
      <c r="AA102">
        <v>0.23627730951827111</v>
      </c>
    </row>
    <row r="103" spans="1:27" x14ac:dyDescent="0.25">
      <c r="A103" t="s">
        <v>84</v>
      </c>
      <c r="B103" t="s">
        <v>615</v>
      </c>
      <c r="C103">
        <v>0.16466099397153719</v>
      </c>
      <c r="D103">
        <v>5.0414371289807854E-3</v>
      </c>
      <c r="E103">
        <v>-1.8043317863852111</v>
      </c>
      <c r="F103">
        <v>3.046571068734075E-2</v>
      </c>
      <c r="G103">
        <v>0.1569180318992513</v>
      </c>
      <c r="H103">
        <v>0.1724779858111683</v>
      </c>
      <c r="I103">
        <v>-1.8520316997844939</v>
      </c>
      <c r="J103">
        <v>-1.7574856695599721</v>
      </c>
      <c r="K103">
        <v>0.97287901293295442</v>
      </c>
      <c r="L103">
        <v>1.0009850953656461</v>
      </c>
      <c r="M103">
        <v>3697.3084021815148</v>
      </c>
      <c r="N103">
        <v>3893.6123547605389</v>
      </c>
      <c r="O103">
        <v>0</v>
      </c>
      <c r="P103">
        <v>-1.2846212988100509</v>
      </c>
      <c r="Q103">
        <v>0.19199416604736039</v>
      </c>
      <c r="R103">
        <v>7.285794189694797E-2</v>
      </c>
      <c r="S103">
        <v>2.301968971092206E-2</v>
      </c>
      <c r="T103">
        <v>-1.405197053162744</v>
      </c>
      <c r="U103">
        <v>-1.168997424544534</v>
      </c>
      <c r="V103">
        <v>0.15381768498994761</v>
      </c>
      <c r="W103">
        <v>0.22821677958962469</v>
      </c>
      <c r="X103">
        <v>1</v>
      </c>
      <c r="Y103">
        <v>1</v>
      </c>
      <c r="Z103">
        <v>0.47930022385948851</v>
      </c>
      <c r="AA103">
        <v>0.2169316754620734</v>
      </c>
    </row>
    <row r="104" spans="1:27" x14ac:dyDescent="0.25">
      <c r="A104" t="s">
        <v>84</v>
      </c>
      <c r="B104" t="s">
        <v>616</v>
      </c>
      <c r="C104">
        <v>0.20864884542220399</v>
      </c>
      <c r="D104">
        <v>5.6494605893375981E-3</v>
      </c>
      <c r="E104">
        <v>-1.5674676632014219</v>
      </c>
      <c r="F104">
        <v>2.700656003575401E-2</v>
      </c>
      <c r="G104">
        <v>0.20007841290001629</v>
      </c>
      <c r="H104">
        <v>0.21745471342414879</v>
      </c>
      <c r="I104">
        <v>-1.609045924794231</v>
      </c>
      <c r="J104">
        <v>-1.525764664281626</v>
      </c>
      <c r="K104">
        <v>0.97478354063518824</v>
      </c>
      <c r="L104">
        <v>1.000864840432504</v>
      </c>
      <c r="M104">
        <v>3129.7273810566348</v>
      </c>
      <c r="N104">
        <v>3257.4409941965218</v>
      </c>
      <c r="O104">
        <v>0</v>
      </c>
      <c r="P104">
        <v>-1.040492854431655</v>
      </c>
      <c r="Q104">
        <v>0.19449186831480869</v>
      </c>
      <c r="R104">
        <v>6.8812703989032289E-2</v>
      </c>
      <c r="S104">
        <v>2.367183861975318E-2</v>
      </c>
      <c r="T104">
        <v>-1.1483629784055169</v>
      </c>
      <c r="U104">
        <v>-0.93397471934887022</v>
      </c>
      <c r="V104">
        <v>0.1567433293290024</v>
      </c>
      <c r="W104">
        <v>0.23148579673851599</v>
      </c>
      <c r="X104">
        <v>1</v>
      </c>
      <c r="Y104">
        <v>1</v>
      </c>
      <c r="Z104">
        <v>0.49046035226581958</v>
      </c>
      <c r="AA104">
        <v>0.2237794163425309</v>
      </c>
    </row>
    <row r="105" spans="1:27" x14ac:dyDescent="0.25">
      <c r="A105" t="s">
        <v>85</v>
      </c>
      <c r="B105" t="s">
        <v>614</v>
      </c>
      <c r="C105">
        <v>0.1239331592153923</v>
      </c>
      <c r="D105">
        <v>1.767192227334146E-2</v>
      </c>
      <c r="E105">
        <v>-2.0969755880483412</v>
      </c>
      <c r="F105">
        <v>0.13136831303093149</v>
      </c>
      <c r="G105">
        <v>0.1022303663895206</v>
      </c>
      <c r="H105">
        <v>0.15196713426597391</v>
      </c>
      <c r="I105">
        <v>-2.2805265186345989</v>
      </c>
      <c r="J105">
        <v>-1.884091003652546</v>
      </c>
      <c r="K105">
        <v>0.93687605577165967</v>
      </c>
      <c r="L105">
        <v>1.0009819467816921</v>
      </c>
      <c r="M105">
        <v>2665.7215624969322</v>
      </c>
      <c r="N105">
        <v>3134.1077681705619</v>
      </c>
      <c r="O105">
        <v>0</v>
      </c>
      <c r="P105">
        <v>-1.507466067597651</v>
      </c>
      <c r="Q105">
        <v>0.2200511738540793</v>
      </c>
      <c r="R105">
        <v>0.20176463954577031</v>
      </c>
      <c r="S105">
        <v>4.9864364480460707E-2</v>
      </c>
      <c r="T105">
        <v>-1.799481734515024</v>
      </c>
      <c r="U105">
        <v>-1.1558442198958541</v>
      </c>
      <c r="V105">
        <v>0.14271551289889689</v>
      </c>
      <c r="W105">
        <v>0.30389218785854449</v>
      </c>
      <c r="X105">
        <v>1</v>
      </c>
      <c r="Y105">
        <v>1</v>
      </c>
      <c r="Z105">
        <v>0.48350175971686371</v>
      </c>
      <c r="AA105">
        <v>0.1912781621592497</v>
      </c>
    </row>
    <row r="106" spans="1:27" x14ac:dyDescent="0.25">
      <c r="A106" t="s">
        <v>85</v>
      </c>
      <c r="B106" t="s">
        <v>615</v>
      </c>
      <c r="C106">
        <v>0.1094476077502963</v>
      </c>
      <c r="D106">
        <v>1.048081006604275E-2</v>
      </c>
      <c r="E106">
        <v>-2.2164276979943609</v>
      </c>
      <c r="F106">
        <v>8.9016067973423943E-2</v>
      </c>
      <c r="G106">
        <v>9.6537221370661036E-2</v>
      </c>
      <c r="H106">
        <v>0.12532663920544279</v>
      </c>
      <c r="I106">
        <v>-2.337826631322832</v>
      </c>
      <c r="J106">
        <v>-2.0768318365408431</v>
      </c>
      <c r="K106">
        <v>0.95945164514398074</v>
      </c>
      <c r="L106">
        <v>1.00223353832643</v>
      </c>
      <c r="M106">
        <v>2580.1508690248838</v>
      </c>
      <c r="N106">
        <v>2995.7377846922168</v>
      </c>
      <c r="O106">
        <v>0</v>
      </c>
      <c r="P106">
        <v>-1.5495930885</v>
      </c>
      <c r="Q106">
        <v>0.24755169923725309</v>
      </c>
      <c r="R106">
        <v>0.17992998813304709</v>
      </c>
      <c r="S106">
        <v>6.0201729765501373E-2</v>
      </c>
      <c r="T106">
        <v>-1.8203765649721211</v>
      </c>
      <c r="U106">
        <v>-1.250745015799662</v>
      </c>
      <c r="V106">
        <v>0.1500391826311458</v>
      </c>
      <c r="W106">
        <v>0.34621330382831628</v>
      </c>
      <c r="X106">
        <v>1</v>
      </c>
      <c r="Y106">
        <v>1</v>
      </c>
      <c r="Z106">
        <v>0.48311504737846561</v>
      </c>
      <c r="AA106">
        <v>0.18151148019263791</v>
      </c>
    </row>
    <row r="107" spans="1:27" x14ac:dyDescent="0.25">
      <c r="A107" t="s">
        <v>85</v>
      </c>
      <c r="B107" t="s">
        <v>616</v>
      </c>
      <c r="C107">
        <v>0.118823224832285</v>
      </c>
      <c r="D107">
        <v>4.739589857329897E-3</v>
      </c>
      <c r="E107">
        <v>-2.1309060115763829</v>
      </c>
      <c r="F107">
        <v>3.9643432920216833E-2</v>
      </c>
      <c r="G107">
        <v>0.11190670039270149</v>
      </c>
      <c r="H107">
        <v>0.12645101250700561</v>
      </c>
      <c r="I107">
        <v>-2.1900897870876612</v>
      </c>
      <c r="J107">
        <v>-2.0679002987288442</v>
      </c>
      <c r="K107">
        <v>0.96351590594829173</v>
      </c>
      <c r="L107">
        <v>1.0013991073104711</v>
      </c>
      <c r="M107">
        <v>3338.0108911552679</v>
      </c>
      <c r="N107">
        <v>3122.5451279451599</v>
      </c>
      <c r="O107">
        <v>0</v>
      </c>
      <c r="P107">
        <v>-1.471459093911138</v>
      </c>
      <c r="Q107">
        <v>0.24396235811438141</v>
      </c>
      <c r="R107">
        <v>6.0939046505674152E-2</v>
      </c>
      <c r="S107">
        <v>2.3086843765201509E-2</v>
      </c>
      <c r="T107">
        <v>-1.5713699974314079</v>
      </c>
      <c r="U107">
        <v>-1.379116798581953</v>
      </c>
      <c r="V107">
        <v>0.20478839821941081</v>
      </c>
      <c r="W107">
        <v>0.27759624066226568</v>
      </c>
      <c r="X107">
        <v>1</v>
      </c>
      <c r="Y107">
        <v>1</v>
      </c>
      <c r="Z107">
        <v>0.48161782242935769</v>
      </c>
      <c r="AA107">
        <v>0.21335217439109441</v>
      </c>
    </row>
    <row r="108" spans="1:27" x14ac:dyDescent="0.25">
      <c r="A108" t="s">
        <v>85</v>
      </c>
      <c r="B108" t="s">
        <v>619</v>
      </c>
      <c r="C108">
        <v>0.16346715014080171</v>
      </c>
      <c r="D108">
        <v>2.065971506987492E-2</v>
      </c>
      <c r="E108">
        <v>-1.8185651973680581</v>
      </c>
      <c r="F108">
        <v>0.1204499216280279</v>
      </c>
      <c r="G108">
        <v>0.1358044428772657</v>
      </c>
      <c r="H108">
        <v>0.1978420480697051</v>
      </c>
      <c r="I108">
        <v>-1.9965393480666631</v>
      </c>
      <c r="J108">
        <v>-1.6202863037077959</v>
      </c>
      <c r="K108">
        <v>0.84585171061503739</v>
      </c>
      <c r="L108">
        <v>1.0012663959327901</v>
      </c>
      <c r="M108">
        <v>3971.043538434421</v>
      </c>
      <c r="N108">
        <v>4264.3579162270898</v>
      </c>
      <c r="O108">
        <v>0</v>
      </c>
      <c r="P108">
        <v>-1.2894319835727259</v>
      </c>
      <c r="Q108">
        <v>0.19685827789810531</v>
      </c>
      <c r="R108">
        <v>0.23182157853117349</v>
      </c>
      <c r="S108">
        <v>6.3800849279700714E-2</v>
      </c>
      <c r="T108">
        <v>-1.6103542313390351</v>
      </c>
      <c r="U108">
        <v>-0.86445412989988202</v>
      </c>
      <c r="V108">
        <v>0.1093886130676188</v>
      </c>
      <c r="W108">
        <v>0.31521543256002538</v>
      </c>
      <c r="X108">
        <v>1</v>
      </c>
      <c r="Y108">
        <v>1</v>
      </c>
      <c r="Z108">
        <v>0.48753137784790579</v>
      </c>
      <c r="AA108">
        <v>0.2144232382433707</v>
      </c>
    </row>
    <row r="109" spans="1:27" x14ac:dyDescent="0.25">
      <c r="A109" t="s">
        <v>85</v>
      </c>
      <c r="B109" t="s">
        <v>620</v>
      </c>
      <c r="C109">
        <v>0.1723019612303282</v>
      </c>
      <c r="D109">
        <v>1.088081810400395E-2</v>
      </c>
      <c r="E109">
        <v>-1.760487264546531</v>
      </c>
      <c r="F109">
        <v>6.2883392725146009E-2</v>
      </c>
      <c r="G109">
        <v>0.15539128607036051</v>
      </c>
      <c r="H109">
        <v>0.19075324930893359</v>
      </c>
      <c r="I109">
        <v>-1.8618089168462091</v>
      </c>
      <c r="J109">
        <v>-1.6567745745870821</v>
      </c>
      <c r="K109">
        <v>0.71039372192325545</v>
      </c>
      <c r="L109">
        <v>1.0009882945632269</v>
      </c>
      <c r="M109">
        <v>3587.5256551469361</v>
      </c>
      <c r="N109">
        <v>4499.775050112381</v>
      </c>
      <c r="O109">
        <v>0</v>
      </c>
      <c r="P109">
        <v>-1.1753998163015671</v>
      </c>
      <c r="Q109">
        <v>0.21621144342087101</v>
      </c>
      <c r="R109">
        <v>0.19027313813978111</v>
      </c>
      <c r="S109">
        <v>5.3490301097477808E-2</v>
      </c>
      <c r="T109">
        <v>-1.469196551575751</v>
      </c>
      <c r="U109">
        <v>-0.8496548697436711</v>
      </c>
      <c r="V109">
        <v>0.13411604005812811</v>
      </c>
      <c r="W109">
        <v>0.30769771483618957</v>
      </c>
      <c r="X109">
        <v>1</v>
      </c>
      <c r="Y109">
        <v>1</v>
      </c>
      <c r="Z109">
        <v>0.5059455604216343</v>
      </c>
      <c r="AA109">
        <v>0.24629075066630929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A0E4F-6AD1-4689-9A46-F4F1DEA5E365}">
  <sheetPr>
    <tabColor rgb="FF92D050"/>
  </sheetPr>
  <dimension ref="A1:BK535"/>
  <sheetViews>
    <sheetView tabSelected="1" topLeftCell="A441" workbookViewId="0">
      <selection activeCell="A522" sqref="A522"/>
    </sheetView>
  </sheetViews>
  <sheetFormatPr baseColWidth="10" defaultColWidth="9.140625" defaultRowHeight="15" x14ac:dyDescent="0.25"/>
  <sheetData>
    <row r="1" spans="1:63" s="149" customFormat="1" x14ac:dyDescent="0.25">
      <c r="A1" s="149" t="s">
        <v>497</v>
      </c>
      <c r="B1" s="149" t="s">
        <v>27</v>
      </c>
      <c r="C1" s="149" t="s">
        <v>79</v>
      </c>
      <c r="D1" s="149" t="s">
        <v>861</v>
      </c>
      <c r="E1" s="149" t="s">
        <v>117</v>
      </c>
      <c r="F1" s="149" t="s">
        <v>862</v>
      </c>
      <c r="G1" s="149" t="s">
        <v>88</v>
      </c>
      <c r="H1" s="149" t="s">
        <v>116</v>
      </c>
      <c r="I1" s="149" t="s">
        <v>194</v>
      </c>
      <c r="J1" s="149" t="s">
        <v>266</v>
      </c>
      <c r="K1" s="149" t="s">
        <v>498</v>
      </c>
      <c r="L1" s="149" t="s">
        <v>553</v>
      </c>
      <c r="M1" s="149" t="s">
        <v>635</v>
      </c>
      <c r="N1" s="149" t="s">
        <v>696</v>
      </c>
      <c r="O1" s="149" t="s">
        <v>636</v>
      </c>
      <c r="P1" s="149" t="s">
        <v>637</v>
      </c>
      <c r="Q1" s="149" t="s">
        <v>759</v>
      </c>
      <c r="R1" s="149" t="s">
        <v>760</v>
      </c>
      <c r="S1" s="149" t="s">
        <v>761</v>
      </c>
      <c r="T1" s="149" t="s">
        <v>762</v>
      </c>
      <c r="U1" s="149" t="s">
        <v>863</v>
      </c>
      <c r="V1" s="149" t="s">
        <v>639</v>
      </c>
      <c r="W1" s="149" t="s">
        <v>640</v>
      </c>
      <c r="X1" s="149" t="s">
        <v>641</v>
      </c>
      <c r="Y1" s="149" t="s">
        <v>642</v>
      </c>
      <c r="Z1" s="149" t="s">
        <v>763</v>
      </c>
      <c r="AA1" s="149" t="s">
        <v>764</v>
      </c>
      <c r="AB1" s="149" t="s">
        <v>765</v>
      </c>
      <c r="AC1" s="149" t="s">
        <v>766</v>
      </c>
      <c r="AD1" s="149" t="s">
        <v>767</v>
      </c>
      <c r="AE1" s="149" t="s">
        <v>768</v>
      </c>
      <c r="AF1" s="149" t="s">
        <v>769</v>
      </c>
      <c r="AG1" s="149" t="s">
        <v>770</v>
      </c>
      <c r="AH1" s="149" t="s">
        <v>643</v>
      </c>
      <c r="AI1" s="149" t="s">
        <v>644</v>
      </c>
      <c r="AJ1" s="149" t="s">
        <v>645</v>
      </c>
      <c r="AK1" s="149" t="s">
        <v>646</v>
      </c>
      <c r="AL1" s="149" t="s">
        <v>648</v>
      </c>
      <c r="AM1" s="149" t="s">
        <v>649</v>
      </c>
      <c r="AN1" s="149" t="s">
        <v>650</v>
      </c>
      <c r="AO1" s="149" t="s">
        <v>651</v>
      </c>
      <c r="AP1" s="149" t="s">
        <v>652</v>
      </c>
      <c r="AQ1" s="149" t="s">
        <v>653</v>
      </c>
      <c r="AR1" s="149" t="s">
        <v>654</v>
      </c>
      <c r="AS1" s="149" t="s">
        <v>655</v>
      </c>
      <c r="AT1" s="149" t="s">
        <v>656</v>
      </c>
      <c r="AU1" s="149" t="s">
        <v>657</v>
      </c>
      <c r="AV1" s="149" t="s">
        <v>658</v>
      </c>
      <c r="AW1" s="149" t="s">
        <v>659</v>
      </c>
      <c r="AX1" s="149" t="s">
        <v>660</v>
      </c>
      <c r="AY1" s="149" t="s">
        <v>661</v>
      </c>
      <c r="AZ1" s="149" t="s">
        <v>662</v>
      </c>
      <c r="BA1" s="149" t="s">
        <v>864</v>
      </c>
      <c r="BB1" s="149" t="s">
        <v>663</v>
      </c>
      <c r="BC1" s="149" t="s">
        <v>664</v>
      </c>
      <c r="BD1" s="149" t="s">
        <v>665</v>
      </c>
      <c r="BE1" s="149" t="s">
        <v>666</v>
      </c>
      <c r="BF1" s="149" t="s">
        <v>865</v>
      </c>
      <c r="BG1" s="149" t="s">
        <v>866</v>
      </c>
      <c r="BH1" s="149" t="s">
        <v>867</v>
      </c>
      <c r="BI1" s="149" t="s">
        <v>868</v>
      </c>
      <c r="BJ1" s="149" t="s">
        <v>869</v>
      </c>
      <c r="BK1" s="149" t="s">
        <v>870</v>
      </c>
    </row>
    <row r="2" spans="1:63" x14ac:dyDescent="0.25">
      <c r="A2">
        <v>1</v>
      </c>
      <c r="B2" t="s">
        <v>614</v>
      </c>
      <c r="C2" t="s">
        <v>750</v>
      </c>
      <c r="D2">
        <v>100</v>
      </c>
      <c r="E2">
        <v>0.143834249354161</v>
      </c>
      <c r="F2">
        <v>100</v>
      </c>
      <c r="G2">
        <v>0.93920000000000003</v>
      </c>
      <c r="H2">
        <v>3.0001369234963602</v>
      </c>
      <c r="I2" t="s">
        <v>195</v>
      </c>
      <c r="J2" t="s">
        <v>614</v>
      </c>
      <c r="K2">
        <v>0.93920000000000003</v>
      </c>
      <c r="L2" t="s">
        <v>871</v>
      </c>
      <c r="M2">
        <v>0.1194866533945132</v>
      </c>
      <c r="N2">
        <v>1.502060072999842E-3</v>
      </c>
      <c r="O2">
        <v>-2.124629513997331</v>
      </c>
      <c r="P2">
        <v>1.256031187999525E-2</v>
      </c>
      <c r="Q2">
        <v>0.11717913649016699</v>
      </c>
      <c r="R2">
        <v>0.1218741071877586</v>
      </c>
      <c r="S2">
        <v>-2.1440514339822152</v>
      </c>
      <c r="T2">
        <v>-2.1047666753298708</v>
      </c>
      <c r="U2">
        <v>0.97295406616242186</v>
      </c>
      <c r="V2">
        <v>1.001621917437304</v>
      </c>
      <c r="W2">
        <v>3293.722554774557</v>
      </c>
      <c r="X2">
        <v>3258.918766931934</v>
      </c>
      <c r="Y2">
        <v>0</v>
      </c>
      <c r="Z2">
        <v>-1.842512698671763</v>
      </c>
      <c r="AA2">
        <v>0.1042072314817913</v>
      </c>
      <c r="AB2">
        <v>2.9507595082057071E-2</v>
      </c>
      <c r="AC2">
        <v>1.018209865080125E-2</v>
      </c>
      <c r="AD2">
        <v>-1.8829482319548669</v>
      </c>
      <c r="AE2">
        <v>-1.7914171440155759</v>
      </c>
      <c r="AF2">
        <v>9.0343345709721662E-2</v>
      </c>
      <c r="AG2">
        <v>0.12204936563636951</v>
      </c>
      <c r="AH2">
        <v>1</v>
      </c>
      <c r="AI2">
        <v>1</v>
      </c>
      <c r="AJ2">
        <v>0.48541607993726849</v>
      </c>
      <c r="AK2">
        <v>0.2466913319829645</v>
      </c>
      <c r="AL2" t="s">
        <v>395</v>
      </c>
      <c r="AM2">
        <v>1.198282825623296</v>
      </c>
      <c r="AN2">
        <v>3.6620630264535249E-2</v>
      </c>
      <c r="AQ2">
        <v>0.12977905270866341</v>
      </c>
      <c r="AR2">
        <v>1.483370632914488E-2</v>
      </c>
      <c r="AY2">
        <v>7.4219948220204971E-3</v>
      </c>
      <c r="AZ2">
        <v>3.9415348951322817E-3</v>
      </c>
      <c r="BA2">
        <v>0.97659997488281336</v>
      </c>
      <c r="BB2">
        <v>0.97191996985937601</v>
      </c>
      <c r="BC2">
        <v>0.93202360825455399</v>
      </c>
      <c r="BD2">
        <v>1</v>
      </c>
      <c r="BE2">
        <v>1</v>
      </c>
      <c r="BF2">
        <v>4.8318164163958099E-4</v>
      </c>
      <c r="BG2">
        <v>7.4925556339465712E-3</v>
      </c>
      <c r="BH2">
        <v>15.506705942970161</v>
      </c>
      <c r="BI2">
        <v>0.1194866533945132</v>
      </c>
      <c r="BJ2">
        <v>-2.124629513997331</v>
      </c>
      <c r="BK2">
        <v>4.8318164163958099E-4</v>
      </c>
    </row>
    <row r="3" spans="1:63" x14ac:dyDescent="0.25">
      <c r="B3" t="s">
        <v>615</v>
      </c>
      <c r="C3" t="s">
        <v>750</v>
      </c>
      <c r="D3">
        <v>100</v>
      </c>
      <c r="E3">
        <v>0.139916292456265</v>
      </c>
      <c r="F3">
        <v>100</v>
      </c>
      <c r="G3">
        <v>0.93920000000000003</v>
      </c>
      <c r="H3">
        <v>4.0105922381480799</v>
      </c>
      <c r="I3" t="s">
        <v>195</v>
      </c>
      <c r="J3" t="s">
        <v>614</v>
      </c>
      <c r="K3">
        <v>0.93920000000000003</v>
      </c>
      <c r="L3" t="s">
        <v>871</v>
      </c>
      <c r="M3">
        <v>0.1194866533945132</v>
      </c>
      <c r="N3">
        <v>1.502060072999842E-3</v>
      </c>
      <c r="O3">
        <v>-2.124629513997331</v>
      </c>
      <c r="P3">
        <v>1.256031187999525E-2</v>
      </c>
      <c r="Q3">
        <v>0.11717913649016699</v>
      </c>
      <c r="R3">
        <v>0.1218741071877586</v>
      </c>
      <c r="S3">
        <v>-2.1440514339822152</v>
      </c>
      <c r="T3">
        <v>-2.1047666753298708</v>
      </c>
      <c r="U3">
        <v>0.97295406616242186</v>
      </c>
      <c r="V3">
        <v>1.001621917437304</v>
      </c>
      <c r="W3">
        <v>3293.722554774557</v>
      </c>
      <c r="X3">
        <v>3258.918766931934</v>
      </c>
      <c r="Y3">
        <v>0</v>
      </c>
      <c r="Z3">
        <v>-1.842512698671763</v>
      </c>
      <c r="AA3">
        <v>0.1042072314817913</v>
      </c>
      <c r="AB3">
        <v>2.9507595082057071E-2</v>
      </c>
      <c r="AC3">
        <v>1.018209865080125E-2</v>
      </c>
      <c r="AD3">
        <v>-1.8829482319548669</v>
      </c>
      <c r="AE3">
        <v>-1.7914171440155759</v>
      </c>
      <c r="AF3">
        <v>9.0343345709721662E-2</v>
      </c>
      <c r="AG3">
        <v>0.12204936563636951</v>
      </c>
      <c r="AH3">
        <v>1</v>
      </c>
      <c r="AI3">
        <v>1</v>
      </c>
      <c r="AJ3">
        <v>0.48541607993726849</v>
      </c>
      <c r="AK3">
        <v>0.2466913319829645</v>
      </c>
      <c r="AL3" t="s">
        <v>395</v>
      </c>
      <c r="AM3">
        <v>1.198282825623296</v>
      </c>
      <c r="AN3">
        <v>3.6620630264535249E-2</v>
      </c>
      <c r="AQ3">
        <v>0.12977905270866341</v>
      </c>
      <c r="AR3">
        <v>1.483370632914488E-2</v>
      </c>
      <c r="AY3">
        <v>7.4219948220204971E-3</v>
      </c>
      <c r="AZ3">
        <v>3.9415348951322817E-3</v>
      </c>
      <c r="BA3">
        <v>0.97659997488281336</v>
      </c>
      <c r="BB3">
        <v>0.97191996985937601</v>
      </c>
      <c r="BC3">
        <v>0.93202360825455399</v>
      </c>
      <c r="BD3">
        <v>1</v>
      </c>
      <c r="BE3">
        <v>1</v>
      </c>
      <c r="BF3">
        <v>4.9424541007091032E-4</v>
      </c>
      <c r="BG3">
        <v>7.5151840873547409E-3</v>
      </c>
      <c r="BH3">
        <v>15.20536950717767</v>
      </c>
      <c r="BI3">
        <v>0.1194866533945132</v>
      </c>
      <c r="BJ3">
        <v>-2.124629513997331</v>
      </c>
      <c r="BK3">
        <v>4.9424541007091032E-4</v>
      </c>
    </row>
    <row r="4" spans="1:63" x14ac:dyDescent="0.25">
      <c r="B4" t="s">
        <v>616</v>
      </c>
      <c r="C4" t="s">
        <v>750</v>
      </c>
      <c r="D4">
        <v>100</v>
      </c>
      <c r="E4">
        <v>0.12793591899717299</v>
      </c>
      <c r="F4">
        <v>100</v>
      </c>
      <c r="G4">
        <v>0.93920000000000003</v>
      </c>
      <c r="H4">
        <v>7.9989454912558902</v>
      </c>
      <c r="I4" t="s">
        <v>195</v>
      </c>
      <c r="J4" t="s">
        <v>614</v>
      </c>
      <c r="K4">
        <v>0.93920000000000003</v>
      </c>
      <c r="L4" t="s">
        <v>871</v>
      </c>
      <c r="M4">
        <v>0.1194866533945132</v>
      </c>
      <c r="N4">
        <v>1.502060072999842E-3</v>
      </c>
      <c r="O4">
        <v>-2.124629513997331</v>
      </c>
      <c r="P4">
        <v>1.256031187999525E-2</v>
      </c>
      <c r="Q4">
        <v>0.11717913649016699</v>
      </c>
      <c r="R4">
        <v>0.1218741071877586</v>
      </c>
      <c r="S4">
        <v>-2.1440514339822152</v>
      </c>
      <c r="T4">
        <v>-2.1047666753298708</v>
      </c>
      <c r="U4">
        <v>0.97295406616242186</v>
      </c>
      <c r="V4">
        <v>1.001621917437304</v>
      </c>
      <c r="W4">
        <v>3293.722554774557</v>
      </c>
      <c r="X4">
        <v>3258.918766931934</v>
      </c>
      <c r="Y4">
        <v>0</v>
      </c>
      <c r="Z4">
        <v>-1.842512698671763</v>
      </c>
      <c r="AA4">
        <v>0.1042072314817913</v>
      </c>
      <c r="AB4">
        <v>2.9507595082057071E-2</v>
      </c>
      <c r="AC4">
        <v>1.018209865080125E-2</v>
      </c>
      <c r="AD4">
        <v>-1.8829482319548669</v>
      </c>
      <c r="AE4">
        <v>-1.7914171440155759</v>
      </c>
      <c r="AF4">
        <v>9.0343345709721662E-2</v>
      </c>
      <c r="AG4">
        <v>0.12204936563636951</v>
      </c>
      <c r="AH4">
        <v>1</v>
      </c>
      <c r="AI4">
        <v>1</v>
      </c>
      <c r="AJ4">
        <v>0.48541607993726849</v>
      </c>
      <c r="AK4">
        <v>0.2466913319829645</v>
      </c>
      <c r="AL4" t="s">
        <v>395</v>
      </c>
      <c r="AM4">
        <v>1.198282825623296</v>
      </c>
      <c r="AN4">
        <v>3.6620630264535249E-2</v>
      </c>
      <c r="AQ4">
        <v>0.12977905270866341</v>
      </c>
      <c r="AR4">
        <v>1.483370632914488E-2</v>
      </c>
      <c r="AY4">
        <v>7.4219948220204971E-3</v>
      </c>
      <c r="AZ4">
        <v>3.9415348951322817E-3</v>
      </c>
      <c r="BA4">
        <v>0.97659997488281336</v>
      </c>
      <c r="BB4">
        <v>0.97191996985937601</v>
      </c>
      <c r="BC4">
        <v>0.93202360825455399</v>
      </c>
      <c r="BD4">
        <v>1</v>
      </c>
      <c r="BE4">
        <v>1</v>
      </c>
      <c r="BF4">
        <v>4.4970465241766518E-4</v>
      </c>
      <c r="BG4">
        <v>7.5453492196310441E-3</v>
      </c>
      <c r="BH4">
        <v>16.77845487936662</v>
      </c>
      <c r="BI4">
        <v>0.1194866533945132</v>
      </c>
      <c r="BJ4">
        <v>-2.124629513997331</v>
      </c>
      <c r="BK4">
        <v>4.4970465241766518E-4</v>
      </c>
    </row>
    <row r="5" spans="1:63" x14ac:dyDescent="0.25">
      <c r="B5" t="s">
        <v>619</v>
      </c>
      <c r="C5" t="s">
        <v>750</v>
      </c>
      <c r="D5">
        <v>100</v>
      </c>
      <c r="E5">
        <v>0.12493562425230099</v>
      </c>
      <c r="F5">
        <v>100</v>
      </c>
      <c r="G5">
        <v>0.93920000000000003</v>
      </c>
      <c r="H5">
        <v>9.0406642262569399</v>
      </c>
      <c r="I5" t="s">
        <v>195</v>
      </c>
      <c r="J5" t="s">
        <v>614</v>
      </c>
      <c r="K5">
        <v>0.93920000000000003</v>
      </c>
      <c r="L5" t="s">
        <v>871</v>
      </c>
      <c r="M5">
        <v>0.1194866533945132</v>
      </c>
      <c r="N5">
        <v>1.502060072999842E-3</v>
      </c>
      <c r="O5">
        <v>-2.124629513997331</v>
      </c>
      <c r="P5">
        <v>1.256031187999525E-2</v>
      </c>
      <c r="Q5">
        <v>0.11717913649016699</v>
      </c>
      <c r="R5">
        <v>0.1218741071877586</v>
      </c>
      <c r="S5">
        <v>-2.1440514339822152</v>
      </c>
      <c r="T5">
        <v>-2.1047666753298708</v>
      </c>
      <c r="U5">
        <v>0.97295406616242186</v>
      </c>
      <c r="V5">
        <v>1.001621917437304</v>
      </c>
      <c r="W5">
        <v>3293.722554774557</v>
      </c>
      <c r="X5">
        <v>3258.918766931934</v>
      </c>
      <c r="Y5">
        <v>0</v>
      </c>
      <c r="Z5">
        <v>-1.842512698671763</v>
      </c>
      <c r="AA5">
        <v>0.1042072314817913</v>
      </c>
      <c r="AB5">
        <v>2.9507595082057071E-2</v>
      </c>
      <c r="AC5">
        <v>1.018209865080125E-2</v>
      </c>
      <c r="AD5">
        <v>-1.8829482319548669</v>
      </c>
      <c r="AE5">
        <v>-1.7914171440155759</v>
      </c>
      <c r="AF5">
        <v>9.0343345709721662E-2</v>
      </c>
      <c r="AG5">
        <v>0.12204936563636951</v>
      </c>
      <c r="AH5">
        <v>1</v>
      </c>
      <c r="AI5">
        <v>1</v>
      </c>
      <c r="AJ5">
        <v>0.48541607993726849</v>
      </c>
      <c r="AK5">
        <v>0.2466913319829645</v>
      </c>
      <c r="AL5" t="s">
        <v>395</v>
      </c>
      <c r="AM5">
        <v>1.198282825623296</v>
      </c>
      <c r="AN5">
        <v>3.6620630264535249E-2</v>
      </c>
      <c r="AQ5">
        <v>0.12977905270866341</v>
      </c>
      <c r="AR5">
        <v>1.483370632914488E-2</v>
      </c>
      <c r="AY5">
        <v>7.4219948220204971E-3</v>
      </c>
      <c r="AZ5">
        <v>3.9415348951322817E-3</v>
      </c>
      <c r="BA5">
        <v>0.97659997488281336</v>
      </c>
      <c r="BB5">
        <v>0.97191996985937601</v>
      </c>
      <c r="BC5">
        <v>0.93202360825455399</v>
      </c>
      <c r="BD5">
        <v>1</v>
      </c>
      <c r="BE5">
        <v>1</v>
      </c>
      <c r="BF5">
        <v>4.8481301449947747E-4</v>
      </c>
      <c r="BG5">
        <v>7.5297578550964578E-3</v>
      </c>
      <c r="BH5">
        <v>15.5312618058948</v>
      </c>
      <c r="BI5">
        <v>0.1194866533945132</v>
      </c>
      <c r="BJ5">
        <v>-2.124629513997331</v>
      </c>
      <c r="BK5">
        <v>4.8481301449947747E-4</v>
      </c>
    </row>
    <row r="6" spans="1:63" x14ac:dyDescent="0.25">
      <c r="B6" t="s">
        <v>620</v>
      </c>
      <c r="C6" t="s">
        <v>750</v>
      </c>
      <c r="D6">
        <v>100</v>
      </c>
      <c r="E6">
        <v>0.118012517988106</v>
      </c>
      <c r="F6">
        <v>100</v>
      </c>
      <c r="G6">
        <v>0.93920000000000003</v>
      </c>
      <c r="H6">
        <v>13.0346532952979</v>
      </c>
      <c r="I6" t="s">
        <v>195</v>
      </c>
      <c r="J6" t="s">
        <v>614</v>
      </c>
      <c r="K6">
        <v>0.93920000000000003</v>
      </c>
      <c r="L6" t="s">
        <v>871</v>
      </c>
      <c r="M6">
        <v>0.1194866533945132</v>
      </c>
      <c r="N6">
        <v>1.502060072999842E-3</v>
      </c>
      <c r="O6">
        <v>-2.124629513997331</v>
      </c>
      <c r="P6">
        <v>1.256031187999525E-2</v>
      </c>
      <c r="Q6">
        <v>0.11717913649016699</v>
      </c>
      <c r="R6">
        <v>0.1218741071877586</v>
      </c>
      <c r="S6">
        <v>-2.1440514339822152</v>
      </c>
      <c r="T6">
        <v>-2.1047666753298708</v>
      </c>
      <c r="U6">
        <v>0.97295406616242186</v>
      </c>
      <c r="V6">
        <v>1.001621917437304</v>
      </c>
      <c r="W6">
        <v>3293.722554774557</v>
      </c>
      <c r="X6">
        <v>3258.918766931934</v>
      </c>
      <c r="Y6">
        <v>0</v>
      </c>
      <c r="Z6">
        <v>-1.842512698671763</v>
      </c>
      <c r="AA6">
        <v>0.1042072314817913</v>
      </c>
      <c r="AB6">
        <v>2.9507595082057071E-2</v>
      </c>
      <c r="AC6">
        <v>1.018209865080125E-2</v>
      </c>
      <c r="AD6">
        <v>-1.8829482319548669</v>
      </c>
      <c r="AE6">
        <v>-1.7914171440155759</v>
      </c>
      <c r="AF6">
        <v>9.0343345709721662E-2</v>
      </c>
      <c r="AG6">
        <v>0.12204936563636951</v>
      </c>
      <c r="AH6">
        <v>1</v>
      </c>
      <c r="AI6">
        <v>1</v>
      </c>
      <c r="AJ6">
        <v>0.48541607993726849</v>
      </c>
      <c r="AK6">
        <v>0.2466913319829645</v>
      </c>
      <c r="AL6" t="s">
        <v>395</v>
      </c>
      <c r="AM6">
        <v>1.198282825623296</v>
      </c>
      <c r="AN6">
        <v>3.6620630264535249E-2</v>
      </c>
      <c r="AQ6">
        <v>0.12977905270866341</v>
      </c>
      <c r="AR6">
        <v>1.483370632914488E-2</v>
      </c>
      <c r="AY6">
        <v>7.4219948220204971E-3</v>
      </c>
      <c r="AZ6">
        <v>3.9415348951322817E-3</v>
      </c>
      <c r="BA6">
        <v>0.97659997488281336</v>
      </c>
      <c r="BB6">
        <v>0.97191996985937601</v>
      </c>
      <c r="BC6">
        <v>0.93202360825455399</v>
      </c>
      <c r="BD6">
        <v>1</v>
      </c>
      <c r="BE6">
        <v>1</v>
      </c>
      <c r="BF6">
        <v>4.8809115301145188E-4</v>
      </c>
      <c r="BG6">
        <v>7.5067902266011399E-3</v>
      </c>
      <c r="BH6">
        <v>15.37989406340461</v>
      </c>
      <c r="BI6">
        <v>0.1194866533945132</v>
      </c>
      <c r="BJ6">
        <v>-2.124629513997331</v>
      </c>
      <c r="BK6">
        <v>4.8809115301145188E-4</v>
      </c>
    </row>
    <row r="7" spans="1:63" x14ac:dyDescent="0.25">
      <c r="B7" t="s">
        <v>621</v>
      </c>
      <c r="C7" t="s">
        <v>750</v>
      </c>
      <c r="D7">
        <v>100</v>
      </c>
      <c r="E7">
        <v>0.112872167415087</v>
      </c>
      <c r="F7">
        <v>100</v>
      </c>
      <c r="G7">
        <v>0.93920000000000003</v>
      </c>
      <c r="H7">
        <v>22.039846728330101</v>
      </c>
      <c r="I7" t="s">
        <v>195</v>
      </c>
      <c r="J7" t="s">
        <v>614</v>
      </c>
      <c r="K7">
        <v>0.93920000000000003</v>
      </c>
      <c r="L7" t="s">
        <v>871</v>
      </c>
      <c r="M7">
        <v>0.1194866533945132</v>
      </c>
      <c r="N7">
        <v>1.502060072999842E-3</v>
      </c>
      <c r="O7">
        <v>-2.124629513997331</v>
      </c>
      <c r="P7">
        <v>1.256031187999525E-2</v>
      </c>
      <c r="Q7">
        <v>0.11717913649016699</v>
      </c>
      <c r="R7">
        <v>0.1218741071877586</v>
      </c>
      <c r="S7">
        <v>-2.1440514339822152</v>
      </c>
      <c r="T7">
        <v>-2.1047666753298708</v>
      </c>
      <c r="U7">
        <v>0.97295406616242186</v>
      </c>
      <c r="V7">
        <v>1.001621917437304</v>
      </c>
      <c r="W7">
        <v>3293.722554774557</v>
      </c>
      <c r="X7">
        <v>3258.918766931934</v>
      </c>
      <c r="Y7">
        <v>0</v>
      </c>
      <c r="Z7">
        <v>-1.842512698671763</v>
      </c>
      <c r="AA7">
        <v>0.1042072314817913</v>
      </c>
      <c r="AB7">
        <v>2.9507595082057071E-2</v>
      </c>
      <c r="AC7">
        <v>1.018209865080125E-2</v>
      </c>
      <c r="AD7">
        <v>-1.8829482319548669</v>
      </c>
      <c r="AE7">
        <v>-1.7914171440155759</v>
      </c>
      <c r="AF7">
        <v>9.0343345709721662E-2</v>
      </c>
      <c r="AG7">
        <v>0.12204936563636951</v>
      </c>
      <c r="AH7">
        <v>1</v>
      </c>
      <c r="AI7">
        <v>1</v>
      </c>
      <c r="AJ7">
        <v>0.48541607993726849</v>
      </c>
      <c r="AK7">
        <v>0.2466913319829645</v>
      </c>
      <c r="AL7" t="s">
        <v>395</v>
      </c>
      <c r="AM7">
        <v>1.198282825623296</v>
      </c>
      <c r="AN7">
        <v>3.6620630264535249E-2</v>
      </c>
      <c r="AQ7">
        <v>0.12977905270866341</v>
      </c>
      <c r="AR7">
        <v>1.483370632914488E-2</v>
      </c>
      <c r="AY7">
        <v>7.4219948220204971E-3</v>
      </c>
      <c r="AZ7">
        <v>3.9415348951322817E-3</v>
      </c>
      <c r="BA7">
        <v>0.97659997488281336</v>
      </c>
      <c r="BB7">
        <v>0.97191996985937601</v>
      </c>
      <c r="BC7">
        <v>0.93202360825455399</v>
      </c>
      <c r="BD7">
        <v>1</v>
      </c>
      <c r="BE7">
        <v>1</v>
      </c>
      <c r="BF7">
        <v>4.7629066790625031E-4</v>
      </c>
      <c r="BG7">
        <v>7.479875336494874E-3</v>
      </c>
      <c r="BH7">
        <v>15.70443395285494</v>
      </c>
      <c r="BI7">
        <v>0.1194866533945132</v>
      </c>
      <c r="BJ7">
        <v>-2.124629513997331</v>
      </c>
      <c r="BK7">
        <v>4.7629066790625031E-4</v>
      </c>
    </row>
    <row r="8" spans="1:63" x14ac:dyDescent="0.25">
      <c r="B8" t="s">
        <v>622</v>
      </c>
      <c r="C8" t="s">
        <v>750</v>
      </c>
      <c r="D8">
        <v>100</v>
      </c>
      <c r="E8">
        <v>0.10977283839312001</v>
      </c>
      <c r="F8">
        <v>100</v>
      </c>
      <c r="G8">
        <v>0.93920000000000003</v>
      </c>
      <c r="H8">
        <v>26.106114985746299</v>
      </c>
      <c r="I8" t="s">
        <v>195</v>
      </c>
      <c r="J8" t="s">
        <v>614</v>
      </c>
      <c r="K8">
        <v>0.93920000000000003</v>
      </c>
      <c r="L8" t="s">
        <v>871</v>
      </c>
      <c r="M8">
        <v>0.1194866533945132</v>
      </c>
      <c r="N8">
        <v>1.502060072999842E-3</v>
      </c>
      <c r="O8">
        <v>-2.124629513997331</v>
      </c>
      <c r="P8">
        <v>1.256031187999525E-2</v>
      </c>
      <c r="Q8">
        <v>0.11717913649016699</v>
      </c>
      <c r="R8">
        <v>0.1218741071877586</v>
      </c>
      <c r="S8">
        <v>-2.1440514339822152</v>
      </c>
      <c r="T8">
        <v>-2.1047666753298708</v>
      </c>
      <c r="U8">
        <v>0.97295406616242186</v>
      </c>
      <c r="V8">
        <v>1.001621917437304</v>
      </c>
      <c r="W8">
        <v>3293.722554774557</v>
      </c>
      <c r="X8">
        <v>3258.918766931934</v>
      </c>
      <c r="Y8">
        <v>0</v>
      </c>
      <c r="Z8">
        <v>-1.842512698671763</v>
      </c>
      <c r="AA8">
        <v>0.1042072314817913</v>
      </c>
      <c r="AB8">
        <v>2.9507595082057071E-2</v>
      </c>
      <c r="AC8">
        <v>1.018209865080125E-2</v>
      </c>
      <c r="AD8">
        <v>-1.8829482319548669</v>
      </c>
      <c r="AE8">
        <v>-1.7914171440155759</v>
      </c>
      <c r="AF8">
        <v>9.0343345709721662E-2</v>
      </c>
      <c r="AG8">
        <v>0.12204936563636951</v>
      </c>
      <c r="AH8">
        <v>1</v>
      </c>
      <c r="AI8">
        <v>1</v>
      </c>
      <c r="AJ8">
        <v>0.48541607993726849</v>
      </c>
      <c r="AK8">
        <v>0.2466913319829645</v>
      </c>
      <c r="AL8" t="s">
        <v>395</v>
      </c>
      <c r="AM8">
        <v>1.198282825623296</v>
      </c>
      <c r="AN8">
        <v>3.6620630264535249E-2</v>
      </c>
      <c r="AQ8">
        <v>0.12977905270866341</v>
      </c>
      <c r="AR8">
        <v>1.483370632914488E-2</v>
      </c>
      <c r="AY8">
        <v>7.4219948220204971E-3</v>
      </c>
      <c r="AZ8">
        <v>3.9415348951322817E-3</v>
      </c>
      <c r="BA8">
        <v>0.97659997488281336</v>
      </c>
      <c r="BB8">
        <v>0.97191996985937601</v>
      </c>
      <c r="BC8">
        <v>0.93202360825455399</v>
      </c>
      <c r="BD8">
        <v>1</v>
      </c>
      <c r="BE8">
        <v>1</v>
      </c>
      <c r="BF8">
        <v>4.847640479875743E-4</v>
      </c>
      <c r="BG8">
        <v>7.525227629536441E-3</v>
      </c>
      <c r="BH8">
        <v>15.52348541682557</v>
      </c>
      <c r="BI8">
        <v>0.1194866533945132</v>
      </c>
      <c r="BJ8">
        <v>-2.124629513997331</v>
      </c>
      <c r="BK8">
        <v>4.847640479875743E-4</v>
      </c>
    </row>
    <row r="9" spans="1:63" x14ac:dyDescent="0.25">
      <c r="B9" t="s">
        <v>623</v>
      </c>
      <c r="C9" t="s">
        <v>750</v>
      </c>
      <c r="D9">
        <v>100</v>
      </c>
      <c r="E9">
        <v>9.4914229242158907E-2</v>
      </c>
      <c r="F9">
        <v>100</v>
      </c>
      <c r="G9">
        <v>0.93920000000000003</v>
      </c>
      <c r="H9">
        <v>191.00136943097499</v>
      </c>
      <c r="I9" t="s">
        <v>195</v>
      </c>
      <c r="J9" t="s">
        <v>614</v>
      </c>
      <c r="K9">
        <v>0.93920000000000003</v>
      </c>
      <c r="L9" t="s">
        <v>871</v>
      </c>
      <c r="M9">
        <v>0.1194866533945132</v>
      </c>
      <c r="N9">
        <v>1.502060072999842E-3</v>
      </c>
      <c r="O9">
        <v>-2.124629513997331</v>
      </c>
      <c r="P9">
        <v>1.256031187999525E-2</v>
      </c>
      <c r="Q9">
        <v>0.11717913649016699</v>
      </c>
      <c r="R9">
        <v>0.1218741071877586</v>
      </c>
      <c r="S9">
        <v>-2.1440514339822152</v>
      </c>
      <c r="T9">
        <v>-2.1047666753298708</v>
      </c>
      <c r="U9">
        <v>0.97295406616242186</v>
      </c>
      <c r="V9">
        <v>1.001621917437304</v>
      </c>
      <c r="W9">
        <v>3293.722554774557</v>
      </c>
      <c r="X9">
        <v>3258.918766931934</v>
      </c>
      <c r="Y9">
        <v>0</v>
      </c>
      <c r="Z9">
        <v>-1.842512698671763</v>
      </c>
      <c r="AA9">
        <v>0.1042072314817913</v>
      </c>
      <c r="AB9">
        <v>2.9507595082057071E-2</v>
      </c>
      <c r="AC9">
        <v>1.018209865080125E-2</v>
      </c>
      <c r="AD9">
        <v>-1.8829482319548669</v>
      </c>
      <c r="AE9">
        <v>-1.7914171440155759</v>
      </c>
      <c r="AF9">
        <v>9.0343345709721662E-2</v>
      </c>
      <c r="AG9">
        <v>0.12204936563636951</v>
      </c>
      <c r="AH9">
        <v>1</v>
      </c>
      <c r="AI9">
        <v>1</v>
      </c>
      <c r="AJ9">
        <v>0.48541607993726849</v>
      </c>
      <c r="AK9">
        <v>0.2466913319829645</v>
      </c>
      <c r="AL9" t="s">
        <v>395</v>
      </c>
      <c r="AM9">
        <v>1.198282825623296</v>
      </c>
      <c r="AN9">
        <v>3.6620630264535249E-2</v>
      </c>
      <c r="AQ9">
        <v>0.12977905270866341</v>
      </c>
      <c r="AR9">
        <v>1.483370632914488E-2</v>
      </c>
      <c r="AY9">
        <v>7.4219948220204971E-3</v>
      </c>
      <c r="AZ9">
        <v>3.9415348951322817E-3</v>
      </c>
      <c r="BA9">
        <v>0.97659997488281336</v>
      </c>
      <c r="BB9">
        <v>0.97191996985937601</v>
      </c>
      <c r="BC9">
        <v>0.93202360825455399</v>
      </c>
      <c r="BD9">
        <v>1</v>
      </c>
      <c r="BE9">
        <v>1</v>
      </c>
      <c r="BF9">
        <v>4.7764438049998883E-4</v>
      </c>
      <c r="BG9">
        <v>7.5849289707439864E-3</v>
      </c>
      <c r="BH9">
        <v>15.87986644541747</v>
      </c>
      <c r="BI9">
        <v>0.1194866533945132</v>
      </c>
      <c r="BJ9">
        <v>-2.124629513997331</v>
      </c>
      <c r="BK9">
        <v>4.7764438049998883E-4</v>
      </c>
    </row>
    <row r="10" spans="1:63" x14ac:dyDescent="0.25">
      <c r="B10" t="s">
        <v>624</v>
      </c>
      <c r="C10" t="s">
        <v>750</v>
      </c>
      <c r="D10">
        <v>200</v>
      </c>
      <c r="E10">
        <v>0.129806612687899</v>
      </c>
      <c r="F10">
        <v>200</v>
      </c>
      <c r="G10">
        <v>0.93920000000000003</v>
      </c>
      <c r="H10">
        <v>8.0425647871878407</v>
      </c>
      <c r="I10" t="s">
        <v>195</v>
      </c>
      <c r="J10" t="s">
        <v>615</v>
      </c>
      <c r="K10">
        <v>0.93920000000000003</v>
      </c>
      <c r="L10" t="s">
        <v>872</v>
      </c>
      <c r="M10">
        <v>0.1219285123383535</v>
      </c>
      <c r="N10">
        <v>9.3145579021517572E-3</v>
      </c>
      <c r="O10">
        <v>-2.1068709746070562</v>
      </c>
      <c r="P10">
        <v>6.9610482962713979E-2</v>
      </c>
      <c r="Q10">
        <v>0.1136204080331439</v>
      </c>
      <c r="R10">
        <v>0.1350613350955284</v>
      </c>
      <c r="S10">
        <v>-2.1748921406508148</v>
      </c>
      <c r="T10">
        <v>-2.0020262709188348</v>
      </c>
      <c r="U10">
        <v>0.96944629252550385</v>
      </c>
      <c r="V10">
        <v>1.002122648713843</v>
      </c>
      <c r="W10">
        <v>1257.597649099316</v>
      </c>
      <c r="X10">
        <v>1738.591159258415</v>
      </c>
      <c r="Y10">
        <v>0</v>
      </c>
      <c r="Z10">
        <v>-1.8429181688283409</v>
      </c>
      <c r="AA10">
        <v>0.10117513934919529</v>
      </c>
      <c r="AB10">
        <v>0.1387243707223757</v>
      </c>
      <c r="AC10">
        <v>3.575414389759779E-2</v>
      </c>
      <c r="AD10">
        <v>-1.938566570680168</v>
      </c>
      <c r="AE10">
        <v>-1.540870534580536</v>
      </c>
      <c r="AF10">
        <v>7.6609308677475618E-2</v>
      </c>
      <c r="AG10">
        <v>0.1838557244475531</v>
      </c>
      <c r="AH10">
        <v>1</v>
      </c>
      <c r="AI10">
        <v>1</v>
      </c>
      <c r="AJ10">
        <v>0.48678254293269613</v>
      </c>
      <c r="AK10">
        <v>0.17534924144717809</v>
      </c>
      <c r="AL10" t="s">
        <v>395</v>
      </c>
      <c r="AM10">
        <v>1.198282825623296</v>
      </c>
      <c r="AN10">
        <v>3.6620630264535249E-2</v>
      </c>
      <c r="AQ10">
        <v>0.12977905270866341</v>
      </c>
      <c r="AR10">
        <v>1.483370632914488E-2</v>
      </c>
      <c r="AY10">
        <v>7.4219948220204971E-3</v>
      </c>
      <c r="AZ10">
        <v>3.9415348951322817E-3</v>
      </c>
      <c r="BA10">
        <v>0.97659997488281336</v>
      </c>
      <c r="BB10">
        <v>0.97191996985937601</v>
      </c>
      <c r="BC10">
        <v>0.93202360825455399</v>
      </c>
      <c r="BD10">
        <v>1</v>
      </c>
      <c r="BE10">
        <v>1</v>
      </c>
      <c r="BF10">
        <v>3.9538487297175483E-2</v>
      </c>
      <c r="BG10">
        <v>3.876898373971377E-3</v>
      </c>
      <c r="BH10">
        <v>9.8053786044776978E-2</v>
      </c>
      <c r="BI10">
        <v>0.1219285123383535</v>
      </c>
      <c r="BJ10">
        <v>-2.1068709746070562</v>
      </c>
      <c r="BK10">
        <v>3.9538487297175483E-2</v>
      </c>
    </row>
    <row r="11" spans="1:63" x14ac:dyDescent="0.25">
      <c r="B11" t="s">
        <v>617</v>
      </c>
      <c r="C11" t="s">
        <v>750</v>
      </c>
      <c r="D11">
        <v>200</v>
      </c>
      <c r="E11">
        <v>0.119874195953326</v>
      </c>
      <c r="F11">
        <v>200</v>
      </c>
      <c r="G11">
        <v>0.93920000000000003</v>
      </c>
      <c r="H11">
        <v>12.014194538426899</v>
      </c>
      <c r="I11" t="s">
        <v>195</v>
      </c>
      <c r="J11" t="s">
        <v>615</v>
      </c>
      <c r="K11">
        <v>0.93920000000000003</v>
      </c>
      <c r="L11" t="s">
        <v>872</v>
      </c>
      <c r="M11">
        <v>0.1219285123383535</v>
      </c>
      <c r="N11">
        <v>9.3145579021517572E-3</v>
      </c>
      <c r="O11">
        <v>-2.1068709746070562</v>
      </c>
      <c r="P11">
        <v>6.9610482962713979E-2</v>
      </c>
      <c r="Q11">
        <v>0.1136204080331439</v>
      </c>
      <c r="R11">
        <v>0.1350613350955284</v>
      </c>
      <c r="S11">
        <v>-2.1748921406508148</v>
      </c>
      <c r="T11">
        <v>-2.0020262709188348</v>
      </c>
      <c r="U11">
        <v>0.96944629252550385</v>
      </c>
      <c r="V11">
        <v>1.002122648713843</v>
      </c>
      <c r="W11">
        <v>1257.597649099316</v>
      </c>
      <c r="X11">
        <v>1738.591159258415</v>
      </c>
      <c r="Y11">
        <v>0</v>
      </c>
      <c r="Z11">
        <v>-1.8429181688283409</v>
      </c>
      <c r="AA11">
        <v>0.10117513934919529</v>
      </c>
      <c r="AB11">
        <v>0.1387243707223757</v>
      </c>
      <c r="AC11">
        <v>3.575414389759779E-2</v>
      </c>
      <c r="AD11">
        <v>-1.938566570680168</v>
      </c>
      <c r="AE11">
        <v>-1.540870534580536</v>
      </c>
      <c r="AF11">
        <v>7.6609308677475618E-2</v>
      </c>
      <c r="AG11">
        <v>0.1838557244475531</v>
      </c>
      <c r="AH11">
        <v>1</v>
      </c>
      <c r="AI11">
        <v>1</v>
      </c>
      <c r="AJ11">
        <v>0.48678254293269613</v>
      </c>
      <c r="AK11">
        <v>0.17534924144717809</v>
      </c>
      <c r="AL11" t="s">
        <v>395</v>
      </c>
      <c r="AM11">
        <v>1.198282825623296</v>
      </c>
      <c r="AN11">
        <v>3.6620630264535249E-2</v>
      </c>
      <c r="AQ11">
        <v>0.12977905270866341</v>
      </c>
      <c r="AR11">
        <v>1.483370632914488E-2</v>
      </c>
      <c r="AY11">
        <v>7.4219948220204971E-3</v>
      </c>
      <c r="AZ11">
        <v>3.9415348951322817E-3</v>
      </c>
      <c r="BA11">
        <v>0.97659997488281336</v>
      </c>
      <c r="BB11">
        <v>0.97191996985937601</v>
      </c>
      <c r="BC11">
        <v>0.93202360825455399</v>
      </c>
      <c r="BD11">
        <v>1</v>
      </c>
      <c r="BE11">
        <v>1</v>
      </c>
      <c r="BF11">
        <v>3.9537518838696682E-2</v>
      </c>
      <c r="BG11">
        <v>3.8866943512107502E-3</v>
      </c>
      <c r="BH11">
        <v>9.8303951926460117E-2</v>
      </c>
      <c r="BI11">
        <v>0.1219285123383535</v>
      </c>
      <c r="BJ11">
        <v>-2.1068709746070562</v>
      </c>
      <c r="BK11">
        <v>3.9537518838696682E-2</v>
      </c>
    </row>
    <row r="12" spans="1:63" x14ac:dyDescent="0.25">
      <c r="B12" t="s">
        <v>618</v>
      </c>
      <c r="C12" t="s">
        <v>750</v>
      </c>
      <c r="D12">
        <v>200</v>
      </c>
      <c r="E12">
        <v>0.105680392530818</v>
      </c>
      <c r="F12">
        <v>200</v>
      </c>
      <c r="G12">
        <v>0.93920000000000003</v>
      </c>
      <c r="H12">
        <v>48.118951538975303</v>
      </c>
      <c r="I12" t="s">
        <v>195</v>
      </c>
      <c r="J12" t="s">
        <v>615</v>
      </c>
      <c r="K12">
        <v>0.93920000000000003</v>
      </c>
      <c r="L12" t="s">
        <v>872</v>
      </c>
      <c r="M12">
        <v>0.1219285123383535</v>
      </c>
      <c r="N12">
        <v>9.3145579021517572E-3</v>
      </c>
      <c r="O12">
        <v>-2.1068709746070562</v>
      </c>
      <c r="P12">
        <v>6.9610482962713979E-2</v>
      </c>
      <c r="Q12">
        <v>0.1136204080331439</v>
      </c>
      <c r="R12">
        <v>0.1350613350955284</v>
      </c>
      <c r="S12">
        <v>-2.1748921406508148</v>
      </c>
      <c r="T12">
        <v>-2.0020262709188348</v>
      </c>
      <c r="U12">
        <v>0.96944629252550385</v>
      </c>
      <c r="V12">
        <v>1.002122648713843</v>
      </c>
      <c r="W12">
        <v>1257.597649099316</v>
      </c>
      <c r="X12">
        <v>1738.591159258415</v>
      </c>
      <c r="Y12">
        <v>0</v>
      </c>
      <c r="Z12">
        <v>-1.8429181688283409</v>
      </c>
      <c r="AA12">
        <v>0.10117513934919529</v>
      </c>
      <c r="AB12">
        <v>0.1387243707223757</v>
      </c>
      <c r="AC12">
        <v>3.575414389759779E-2</v>
      </c>
      <c r="AD12">
        <v>-1.938566570680168</v>
      </c>
      <c r="AE12">
        <v>-1.540870534580536</v>
      </c>
      <c r="AF12">
        <v>7.6609308677475618E-2</v>
      </c>
      <c r="AG12">
        <v>0.1838557244475531</v>
      </c>
      <c r="AH12">
        <v>1</v>
      </c>
      <c r="AI12">
        <v>1</v>
      </c>
      <c r="AJ12">
        <v>0.48678254293269613</v>
      </c>
      <c r="AK12">
        <v>0.17534924144717809</v>
      </c>
      <c r="AL12" t="s">
        <v>395</v>
      </c>
      <c r="AM12">
        <v>1.198282825623296</v>
      </c>
      <c r="AN12">
        <v>3.6620630264535249E-2</v>
      </c>
      <c r="AQ12">
        <v>0.12977905270866341</v>
      </c>
      <c r="AR12">
        <v>1.483370632914488E-2</v>
      </c>
      <c r="AY12">
        <v>7.4219948220204971E-3</v>
      </c>
      <c r="AZ12">
        <v>3.9415348951322817E-3</v>
      </c>
      <c r="BA12">
        <v>0.97659997488281336</v>
      </c>
      <c r="BB12">
        <v>0.97191996985937601</v>
      </c>
      <c r="BC12">
        <v>0.93202360825455399</v>
      </c>
      <c r="BD12">
        <v>1</v>
      </c>
      <c r="BE12">
        <v>1</v>
      </c>
      <c r="BF12">
        <v>3.9544636945704113E-2</v>
      </c>
      <c r="BG12">
        <v>3.9088986627948911E-3</v>
      </c>
      <c r="BH12">
        <v>9.8847756983125618E-2</v>
      </c>
      <c r="BI12">
        <v>0.1219285123383535</v>
      </c>
      <c r="BJ12">
        <v>-2.1068709746070562</v>
      </c>
      <c r="BK12">
        <v>3.9544636945704113E-2</v>
      </c>
    </row>
    <row r="13" spans="1:63" x14ac:dyDescent="0.25">
      <c r="B13" t="s">
        <v>625</v>
      </c>
      <c r="C13" t="s">
        <v>750</v>
      </c>
      <c r="D13">
        <v>200</v>
      </c>
      <c r="E13">
        <v>9.4821436621183405E-2</v>
      </c>
      <c r="F13">
        <v>200</v>
      </c>
      <c r="G13">
        <v>0.93920000000000003</v>
      </c>
      <c r="H13">
        <v>212.59287291120901</v>
      </c>
      <c r="I13" t="s">
        <v>195</v>
      </c>
      <c r="J13" t="s">
        <v>615</v>
      </c>
      <c r="K13">
        <v>0.93920000000000003</v>
      </c>
      <c r="L13" t="s">
        <v>872</v>
      </c>
      <c r="M13">
        <v>0.1219285123383535</v>
      </c>
      <c r="N13">
        <v>9.3145579021517572E-3</v>
      </c>
      <c r="O13">
        <v>-2.1068709746070562</v>
      </c>
      <c r="P13">
        <v>6.9610482962713979E-2</v>
      </c>
      <c r="Q13">
        <v>0.1136204080331439</v>
      </c>
      <c r="R13">
        <v>0.1350613350955284</v>
      </c>
      <c r="S13">
        <v>-2.1748921406508148</v>
      </c>
      <c r="T13">
        <v>-2.0020262709188348</v>
      </c>
      <c r="U13">
        <v>0.96944629252550385</v>
      </c>
      <c r="V13">
        <v>1.002122648713843</v>
      </c>
      <c r="W13">
        <v>1257.597649099316</v>
      </c>
      <c r="X13">
        <v>1738.591159258415</v>
      </c>
      <c r="Y13">
        <v>0</v>
      </c>
      <c r="Z13">
        <v>-1.8429181688283409</v>
      </c>
      <c r="AA13">
        <v>0.10117513934919529</v>
      </c>
      <c r="AB13">
        <v>0.1387243707223757</v>
      </c>
      <c r="AC13">
        <v>3.575414389759779E-2</v>
      </c>
      <c r="AD13">
        <v>-1.938566570680168</v>
      </c>
      <c r="AE13">
        <v>-1.540870534580536</v>
      </c>
      <c r="AF13">
        <v>7.6609308677475618E-2</v>
      </c>
      <c r="AG13">
        <v>0.1838557244475531</v>
      </c>
      <c r="AH13">
        <v>1</v>
      </c>
      <c r="AI13">
        <v>1</v>
      </c>
      <c r="AJ13">
        <v>0.48678254293269613</v>
      </c>
      <c r="AK13">
        <v>0.17534924144717809</v>
      </c>
      <c r="AL13" t="s">
        <v>395</v>
      </c>
      <c r="AM13">
        <v>1.198282825623296</v>
      </c>
      <c r="AN13">
        <v>3.6620630264535249E-2</v>
      </c>
      <c r="AQ13">
        <v>0.12977905270866341</v>
      </c>
      <c r="AR13">
        <v>1.483370632914488E-2</v>
      </c>
      <c r="AY13">
        <v>7.4219948220204971E-3</v>
      </c>
      <c r="AZ13">
        <v>3.9415348951322817E-3</v>
      </c>
      <c r="BA13">
        <v>0.97659997488281336</v>
      </c>
      <c r="BB13">
        <v>0.97191996985937601</v>
      </c>
      <c r="BC13">
        <v>0.93202360825455399</v>
      </c>
      <c r="BD13">
        <v>1</v>
      </c>
      <c r="BE13">
        <v>1</v>
      </c>
      <c r="BF13">
        <v>3.954373464031706E-2</v>
      </c>
      <c r="BG13">
        <v>3.8696719235076509E-3</v>
      </c>
      <c r="BH13">
        <v>9.7858028805460948E-2</v>
      </c>
      <c r="BI13">
        <v>0.1219285123383535</v>
      </c>
      <c r="BJ13">
        <v>-2.1068709746070562</v>
      </c>
      <c r="BK13">
        <v>3.954373464031706E-2</v>
      </c>
    </row>
    <row r="14" spans="1:63" x14ac:dyDescent="0.25">
      <c r="B14" t="s">
        <v>873</v>
      </c>
      <c r="C14" t="s">
        <v>750</v>
      </c>
      <c r="D14">
        <v>400</v>
      </c>
      <c r="E14">
        <v>0.14386407060006501</v>
      </c>
      <c r="F14">
        <v>400</v>
      </c>
      <c r="G14">
        <v>0.93920000000000003</v>
      </c>
      <c r="H14">
        <v>4.0000143524628804</v>
      </c>
      <c r="I14" t="s">
        <v>195</v>
      </c>
      <c r="J14" t="s">
        <v>616</v>
      </c>
      <c r="K14">
        <v>0.93920000000000003</v>
      </c>
      <c r="L14" t="s">
        <v>874</v>
      </c>
      <c r="M14">
        <v>0.1188210254891174</v>
      </c>
      <c r="N14">
        <v>3.4419172087453861E-3</v>
      </c>
      <c r="O14">
        <v>-2.13052931999245</v>
      </c>
      <c r="P14">
        <v>2.7644032099992302E-2</v>
      </c>
      <c r="Q14">
        <v>0.1145425921230849</v>
      </c>
      <c r="R14">
        <v>0.12303618672682159</v>
      </c>
      <c r="S14">
        <v>-2.1668085415542242</v>
      </c>
      <c r="T14">
        <v>-2.0952767658576779</v>
      </c>
      <c r="U14">
        <v>0.97837378901427796</v>
      </c>
      <c r="V14">
        <v>1.0030206214116379</v>
      </c>
      <c r="W14">
        <v>2409.8531053735178</v>
      </c>
      <c r="X14">
        <v>2752.785139417203</v>
      </c>
      <c r="Y14">
        <v>0</v>
      </c>
      <c r="Z14">
        <v>-1.768831016425384</v>
      </c>
      <c r="AA14">
        <v>0.13359929988798441</v>
      </c>
      <c r="AB14">
        <v>6.3941358363798217E-2</v>
      </c>
      <c r="AC14">
        <v>2.302785358740591E-2</v>
      </c>
      <c r="AD14">
        <v>-1.844465823651589</v>
      </c>
      <c r="AE14">
        <v>-1.6553792469325741</v>
      </c>
      <c r="AF14">
        <v>0.104938464777174</v>
      </c>
      <c r="AG14">
        <v>0.1756840662562143</v>
      </c>
      <c r="AH14">
        <v>1</v>
      </c>
      <c r="AI14">
        <v>1</v>
      </c>
      <c r="AJ14">
        <v>0.48957245743969963</v>
      </c>
      <c r="AK14">
        <v>0.2024296880594077</v>
      </c>
      <c r="AL14" t="s">
        <v>395</v>
      </c>
      <c r="AM14">
        <v>1.198282825623296</v>
      </c>
      <c r="AN14">
        <v>3.6620630264535249E-2</v>
      </c>
      <c r="AQ14">
        <v>0.12977905270866341</v>
      </c>
      <c r="AR14">
        <v>1.483370632914488E-2</v>
      </c>
      <c r="AY14">
        <v>7.4219948220204971E-3</v>
      </c>
      <c r="AZ14">
        <v>3.9415348951322817E-3</v>
      </c>
      <c r="BA14">
        <v>0.97659997488281336</v>
      </c>
      <c r="BB14">
        <v>0.97191996985937601</v>
      </c>
      <c r="BC14">
        <v>0.93202360825455399</v>
      </c>
      <c r="BD14">
        <v>1</v>
      </c>
      <c r="BE14">
        <v>1</v>
      </c>
      <c r="BF14">
        <v>7.8638359956329035E-2</v>
      </c>
      <c r="BG14">
        <v>3.7584730282378331E-3</v>
      </c>
      <c r="BH14">
        <v>4.7794397420356433E-2</v>
      </c>
      <c r="BI14">
        <v>0.1188210254891174</v>
      </c>
      <c r="BJ14">
        <v>-2.13052931999245</v>
      </c>
      <c r="BK14">
        <v>7.8638359956329035E-2</v>
      </c>
    </row>
    <row r="15" spans="1:63" x14ac:dyDescent="0.25">
      <c r="B15" t="s">
        <v>875</v>
      </c>
      <c r="C15" t="s">
        <v>750</v>
      </c>
      <c r="D15">
        <v>400</v>
      </c>
      <c r="E15">
        <v>0.137861400558281</v>
      </c>
      <c r="F15">
        <v>400</v>
      </c>
      <c r="G15">
        <v>0.93920000000000003</v>
      </c>
      <c r="H15">
        <v>5.0081966397395901</v>
      </c>
      <c r="I15" t="s">
        <v>195</v>
      </c>
      <c r="J15" t="s">
        <v>616</v>
      </c>
      <c r="K15">
        <v>0.93920000000000003</v>
      </c>
      <c r="L15" t="s">
        <v>874</v>
      </c>
      <c r="M15">
        <v>0.1188210254891174</v>
      </c>
      <c r="N15">
        <v>3.4419172087453861E-3</v>
      </c>
      <c r="O15">
        <v>-2.13052931999245</v>
      </c>
      <c r="P15">
        <v>2.7644032099992302E-2</v>
      </c>
      <c r="Q15">
        <v>0.1145425921230849</v>
      </c>
      <c r="R15">
        <v>0.12303618672682159</v>
      </c>
      <c r="S15">
        <v>-2.1668085415542242</v>
      </c>
      <c r="T15">
        <v>-2.0952767658576779</v>
      </c>
      <c r="U15">
        <v>0.97837378901427796</v>
      </c>
      <c r="V15">
        <v>1.0030206214116379</v>
      </c>
      <c r="W15">
        <v>2409.8531053735178</v>
      </c>
      <c r="X15">
        <v>2752.785139417203</v>
      </c>
      <c r="Y15">
        <v>0</v>
      </c>
      <c r="Z15">
        <v>-1.768831016425384</v>
      </c>
      <c r="AA15">
        <v>0.13359929988798441</v>
      </c>
      <c r="AB15">
        <v>6.3941358363798217E-2</v>
      </c>
      <c r="AC15">
        <v>2.302785358740591E-2</v>
      </c>
      <c r="AD15">
        <v>-1.844465823651589</v>
      </c>
      <c r="AE15">
        <v>-1.6553792469325741</v>
      </c>
      <c r="AF15">
        <v>0.104938464777174</v>
      </c>
      <c r="AG15">
        <v>0.1756840662562143</v>
      </c>
      <c r="AH15">
        <v>1</v>
      </c>
      <c r="AI15">
        <v>1</v>
      </c>
      <c r="AJ15">
        <v>0.48957245743969963</v>
      </c>
      <c r="AK15">
        <v>0.2024296880594077</v>
      </c>
      <c r="AL15" t="s">
        <v>395</v>
      </c>
      <c r="AM15">
        <v>1.198282825623296</v>
      </c>
      <c r="AN15">
        <v>3.6620630264535249E-2</v>
      </c>
      <c r="AQ15">
        <v>0.12977905270866341</v>
      </c>
      <c r="AR15">
        <v>1.483370632914488E-2</v>
      </c>
      <c r="AY15">
        <v>7.4219948220204971E-3</v>
      </c>
      <c r="AZ15">
        <v>3.9415348951322817E-3</v>
      </c>
      <c r="BA15">
        <v>0.97659997488281336</v>
      </c>
      <c r="BB15">
        <v>0.97191996985937601</v>
      </c>
      <c r="BC15">
        <v>0.93202360825455399</v>
      </c>
      <c r="BD15">
        <v>1</v>
      </c>
      <c r="BE15">
        <v>1</v>
      </c>
      <c r="BF15">
        <v>7.8594814460437201E-2</v>
      </c>
      <c r="BG15">
        <v>3.7567778234537052E-3</v>
      </c>
      <c r="BH15">
        <v>4.7799309016051943E-2</v>
      </c>
      <c r="BI15">
        <v>0.1188210254891174</v>
      </c>
      <c r="BJ15">
        <v>-2.13052931999245</v>
      </c>
      <c r="BK15">
        <v>7.8594814460437201E-2</v>
      </c>
    </row>
    <row r="16" spans="1:63" x14ac:dyDescent="0.25">
      <c r="B16" t="s">
        <v>876</v>
      </c>
      <c r="C16" t="s">
        <v>750</v>
      </c>
      <c r="D16">
        <v>400</v>
      </c>
      <c r="E16">
        <v>0.1229721379406</v>
      </c>
      <c r="F16">
        <v>400</v>
      </c>
      <c r="G16">
        <v>0.93920000000000003</v>
      </c>
      <c r="H16">
        <v>10.0080790901011</v>
      </c>
      <c r="I16" t="s">
        <v>195</v>
      </c>
      <c r="J16" t="s">
        <v>616</v>
      </c>
      <c r="K16">
        <v>0.93920000000000003</v>
      </c>
      <c r="L16" t="s">
        <v>874</v>
      </c>
      <c r="M16">
        <v>0.1188210254891174</v>
      </c>
      <c r="N16">
        <v>3.4419172087453861E-3</v>
      </c>
      <c r="O16">
        <v>-2.13052931999245</v>
      </c>
      <c r="P16">
        <v>2.7644032099992302E-2</v>
      </c>
      <c r="Q16">
        <v>0.1145425921230849</v>
      </c>
      <c r="R16">
        <v>0.12303618672682159</v>
      </c>
      <c r="S16">
        <v>-2.1668085415542242</v>
      </c>
      <c r="T16">
        <v>-2.0952767658576779</v>
      </c>
      <c r="U16">
        <v>0.97837378901427796</v>
      </c>
      <c r="V16">
        <v>1.0030206214116379</v>
      </c>
      <c r="W16">
        <v>2409.8531053735178</v>
      </c>
      <c r="X16">
        <v>2752.785139417203</v>
      </c>
      <c r="Y16">
        <v>0</v>
      </c>
      <c r="Z16">
        <v>-1.768831016425384</v>
      </c>
      <c r="AA16">
        <v>0.13359929988798441</v>
      </c>
      <c r="AB16">
        <v>6.3941358363798217E-2</v>
      </c>
      <c r="AC16">
        <v>2.302785358740591E-2</v>
      </c>
      <c r="AD16">
        <v>-1.844465823651589</v>
      </c>
      <c r="AE16">
        <v>-1.6553792469325741</v>
      </c>
      <c r="AF16">
        <v>0.104938464777174</v>
      </c>
      <c r="AG16">
        <v>0.1756840662562143</v>
      </c>
      <c r="AH16">
        <v>1</v>
      </c>
      <c r="AI16">
        <v>1</v>
      </c>
      <c r="AJ16">
        <v>0.48957245743969963</v>
      </c>
      <c r="AK16">
        <v>0.2024296880594077</v>
      </c>
      <c r="AL16" t="s">
        <v>395</v>
      </c>
      <c r="AM16">
        <v>1.198282825623296</v>
      </c>
      <c r="AN16">
        <v>3.6620630264535249E-2</v>
      </c>
      <c r="AQ16">
        <v>0.12977905270866341</v>
      </c>
      <c r="AR16">
        <v>1.483370632914488E-2</v>
      </c>
      <c r="AY16">
        <v>7.4219948220204971E-3</v>
      </c>
      <c r="AZ16">
        <v>3.9415348951322817E-3</v>
      </c>
      <c r="BA16">
        <v>0.97659997488281336</v>
      </c>
      <c r="BB16">
        <v>0.97191996985937601</v>
      </c>
      <c r="BC16">
        <v>0.93202360825455399</v>
      </c>
      <c r="BD16">
        <v>1</v>
      </c>
      <c r="BE16">
        <v>1</v>
      </c>
      <c r="BF16">
        <v>7.8612846618408658E-2</v>
      </c>
      <c r="BG16">
        <v>3.7593947149721731E-3</v>
      </c>
      <c r="BH16">
        <v>4.7821633189553542E-2</v>
      </c>
      <c r="BI16">
        <v>0.1188210254891174</v>
      </c>
      <c r="BJ16">
        <v>-2.13052931999245</v>
      </c>
      <c r="BK16">
        <v>7.8612846618408658E-2</v>
      </c>
    </row>
    <row r="17" spans="2:63" x14ac:dyDescent="0.25">
      <c r="B17" t="s">
        <v>877</v>
      </c>
      <c r="C17" t="s">
        <v>750</v>
      </c>
      <c r="D17">
        <v>400</v>
      </c>
      <c r="E17">
        <v>0.113884702741127</v>
      </c>
      <c r="F17">
        <v>400</v>
      </c>
      <c r="G17">
        <v>0.93920000000000003</v>
      </c>
      <c r="H17">
        <v>17.080945279788999</v>
      </c>
      <c r="I17" t="s">
        <v>195</v>
      </c>
      <c r="J17" t="s">
        <v>616</v>
      </c>
      <c r="K17">
        <v>0.93920000000000003</v>
      </c>
      <c r="L17" t="s">
        <v>874</v>
      </c>
      <c r="M17">
        <v>0.1188210254891174</v>
      </c>
      <c r="N17">
        <v>3.4419172087453861E-3</v>
      </c>
      <c r="O17">
        <v>-2.13052931999245</v>
      </c>
      <c r="P17">
        <v>2.7644032099992302E-2</v>
      </c>
      <c r="Q17">
        <v>0.1145425921230849</v>
      </c>
      <c r="R17">
        <v>0.12303618672682159</v>
      </c>
      <c r="S17">
        <v>-2.1668085415542242</v>
      </c>
      <c r="T17">
        <v>-2.0952767658576779</v>
      </c>
      <c r="U17">
        <v>0.97837378901427796</v>
      </c>
      <c r="V17">
        <v>1.0030206214116379</v>
      </c>
      <c r="W17">
        <v>2409.8531053735178</v>
      </c>
      <c r="X17">
        <v>2752.785139417203</v>
      </c>
      <c r="Y17">
        <v>0</v>
      </c>
      <c r="Z17">
        <v>-1.768831016425384</v>
      </c>
      <c r="AA17">
        <v>0.13359929988798441</v>
      </c>
      <c r="AB17">
        <v>6.3941358363798217E-2</v>
      </c>
      <c r="AC17">
        <v>2.302785358740591E-2</v>
      </c>
      <c r="AD17">
        <v>-1.844465823651589</v>
      </c>
      <c r="AE17">
        <v>-1.6553792469325741</v>
      </c>
      <c r="AF17">
        <v>0.104938464777174</v>
      </c>
      <c r="AG17">
        <v>0.1756840662562143</v>
      </c>
      <c r="AH17">
        <v>1</v>
      </c>
      <c r="AI17">
        <v>1</v>
      </c>
      <c r="AJ17">
        <v>0.48957245743969963</v>
      </c>
      <c r="AK17">
        <v>0.2024296880594077</v>
      </c>
      <c r="AL17" t="s">
        <v>395</v>
      </c>
      <c r="AM17">
        <v>1.198282825623296</v>
      </c>
      <c r="AN17">
        <v>3.6620630264535249E-2</v>
      </c>
      <c r="AQ17">
        <v>0.12977905270866341</v>
      </c>
      <c r="AR17">
        <v>1.483370632914488E-2</v>
      </c>
      <c r="AY17">
        <v>7.4219948220204971E-3</v>
      </c>
      <c r="AZ17">
        <v>3.9415348951322817E-3</v>
      </c>
      <c r="BA17">
        <v>0.97659997488281336</v>
      </c>
      <c r="BB17">
        <v>0.97191996985937601</v>
      </c>
      <c r="BC17">
        <v>0.93202360825455399</v>
      </c>
      <c r="BD17">
        <v>1</v>
      </c>
      <c r="BE17">
        <v>1</v>
      </c>
      <c r="BF17">
        <v>7.8596700105508274E-2</v>
      </c>
      <c r="BG17">
        <v>3.785684686040324E-3</v>
      </c>
      <c r="BH17">
        <v>4.8165949473176581E-2</v>
      </c>
      <c r="BI17">
        <v>0.1188210254891174</v>
      </c>
      <c r="BJ17">
        <v>-2.13052931999245</v>
      </c>
      <c r="BK17">
        <v>7.8596700105508274E-2</v>
      </c>
    </row>
    <row r="18" spans="2:63" x14ac:dyDescent="0.25">
      <c r="B18" t="s">
        <v>878</v>
      </c>
      <c r="C18" t="s">
        <v>750</v>
      </c>
      <c r="D18">
        <v>400</v>
      </c>
      <c r="E18">
        <v>0.10288440799625501</v>
      </c>
      <c r="F18">
        <v>400</v>
      </c>
      <c r="G18">
        <v>0.93920000000000003</v>
      </c>
      <c r="H18">
        <v>52.589344257220397</v>
      </c>
      <c r="I18" t="s">
        <v>195</v>
      </c>
      <c r="J18" t="s">
        <v>616</v>
      </c>
      <c r="K18">
        <v>0.93920000000000003</v>
      </c>
      <c r="L18" t="s">
        <v>874</v>
      </c>
      <c r="M18">
        <v>0.1188210254891174</v>
      </c>
      <c r="N18">
        <v>3.4419172087453861E-3</v>
      </c>
      <c r="O18">
        <v>-2.13052931999245</v>
      </c>
      <c r="P18">
        <v>2.7644032099992302E-2</v>
      </c>
      <c r="Q18">
        <v>0.1145425921230849</v>
      </c>
      <c r="R18">
        <v>0.12303618672682159</v>
      </c>
      <c r="S18">
        <v>-2.1668085415542242</v>
      </c>
      <c r="T18">
        <v>-2.0952767658576779</v>
      </c>
      <c r="U18">
        <v>0.97837378901427796</v>
      </c>
      <c r="V18">
        <v>1.0030206214116379</v>
      </c>
      <c r="W18">
        <v>2409.8531053735178</v>
      </c>
      <c r="X18">
        <v>2752.785139417203</v>
      </c>
      <c r="Y18">
        <v>0</v>
      </c>
      <c r="Z18">
        <v>-1.768831016425384</v>
      </c>
      <c r="AA18">
        <v>0.13359929988798441</v>
      </c>
      <c r="AB18">
        <v>6.3941358363798217E-2</v>
      </c>
      <c r="AC18">
        <v>2.302785358740591E-2</v>
      </c>
      <c r="AD18">
        <v>-1.844465823651589</v>
      </c>
      <c r="AE18">
        <v>-1.6553792469325741</v>
      </c>
      <c r="AF18">
        <v>0.104938464777174</v>
      </c>
      <c r="AG18">
        <v>0.1756840662562143</v>
      </c>
      <c r="AH18">
        <v>1</v>
      </c>
      <c r="AI18">
        <v>1</v>
      </c>
      <c r="AJ18">
        <v>0.48957245743969963</v>
      </c>
      <c r="AK18">
        <v>0.2024296880594077</v>
      </c>
      <c r="AL18" t="s">
        <v>395</v>
      </c>
      <c r="AM18">
        <v>1.198282825623296</v>
      </c>
      <c r="AN18">
        <v>3.6620630264535249E-2</v>
      </c>
      <c r="AQ18">
        <v>0.12977905270866341</v>
      </c>
      <c r="AR18">
        <v>1.483370632914488E-2</v>
      </c>
      <c r="AY18">
        <v>7.4219948220204971E-3</v>
      </c>
      <c r="AZ18">
        <v>3.9415348951322817E-3</v>
      </c>
      <c r="BA18">
        <v>0.97659997488281336</v>
      </c>
      <c r="BB18">
        <v>0.97191996985937601</v>
      </c>
      <c r="BC18">
        <v>0.93202360825455399</v>
      </c>
      <c r="BD18">
        <v>1</v>
      </c>
      <c r="BE18">
        <v>1</v>
      </c>
      <c r="BF18">
        <v>7.8605234295806736E-2</v>
      </c>
      <c r="BG18">
        <v>3.7353738135886289E-3</v>
      </c>
      <c r="BH18">
        <v>4.7520675271212773E-2</v>
      </c>
      <c r="BI18">
        <v>0.1188210254891174</v>
      </c>
      <c r="BJ18">
        <v>-2.13052931999245</v>
      </c>
      <c r="BK18">
        <v>7.8605234295806736E-2</v>
      </c>
    </row>
    <row r="19" spans="2:63" x14ac:dyDescent="0.25">
      <c r="B19" t="s">
        <v>879</v>
      </c>
      <c r="C19" t="s">
        <v>750</v>
      </c>
      <c r="D19">
        <v>100</v>
      </c>
      <c r="E19">
        <v>0.166972519819543</v>
      </c>
      <c r="F19">
        <v>100</v>
      </c>
      <c r="G19">
        <v>0.872</v>
      </c>
      <c r="H19">
        <v>2.9808983544543199</v>
      </c>
      <c r="I19" t="s">
        <v>195</v>
      </c>
      <c r="J19" t="s">
        <v>619</v>
      </c>
      <c r="K19">
        <v>0.872</v>
      </c>
      <c r="L19" t="s">
        <v>880</v>
      </c>
      <c r="M19">
        <v>0.14524763818829869</v>
      </c>
      <c r="N19">
        <v>9.5964759913767545E-4</v>
      </c>
      <c r="O19">
        <v>-1.929337028237349</v>
      </c>
      <c r="P19">
        <v>6.621068779310315E-3</v>
      </c>
      <c r="Q19">
        <v>0.14382280470011979</v>
      </c>
      <c r="R19">
        <v>0.14669325358341709</v>
      </c>
      <c r="S19">
        <v>-1.9391732600369489</v>
      </c>
      <c r="T19">
        <v>-1.919411582734905</v>
      </c>
      <c r="U19">
        <v>0.99579055606210864</v>
      </c>
      <c r="V19">
        <v>1.0016930047509931</v>
      </c>
      <c r="W19">
        <v>3070.242977355425</v>
      </c>
      <c r="X19">
        <v>2955.6175952868198</v>
      </c>
      <c r="Y19">
        <v>0</v>
      </c>
      <c r="Z19">
        <v>-1.6810525634756861</v>
      </c>
      <c r="AA19">
        <v>9.1665521935006891E-2</v>
      </c>
      <c r="AB19">
        <v>1.392665473405962E-2</v>
      </c>
      <c r="AC19">
        <v>4.3904290635557661E-3</v>
      </c>
      <c r="AD19">
        <v>-1.7012345147096799</v>
      </c>
      <c r="AE19">
        <v>-1.657487894190341</v>
      </c>
      <c r="AF19">
        <v>8.5569464495189984E-2</v>
      </c>
      <c r="AG19">
        <v>9.9070035573357473E-2</v>
      </c>
      <c r="AH19">
        <v>1</v>
      </c>
      <c r="AI19">
        <v>1</v>
      </c>
      <c r="AJ19">
        <v>0.51069043354144061</v>
      </c>
      <c r="AK19">
        <v>0.22051494843888</v>
      </c>
      <c r="AL19" t="s">
        <v>395</v>
      </c>
      <c r="AM19">
        <v>1.198282825623296</v>
      </c>
      <c r="AN19">
        <v>3.6620630264535249E-2</v>
      </c>
      <c r="AQ19">
        <v>0.12977905270866341</v>
      </c>
      <c r="AR19">
        <v>1.483370632914488E-2</v>
      </c>
      <c r="AY19">
        <v>7.4219948220204971E-3</v>
      </c>
      <c r="AZ19">
        <v>3.9415348951322817E-3</v>
      </c>
      <c r="BA19">
        <v>0.97659997488281336</v>
      </c>
      <c r="BB19">
        <v>0.97191996985937601</v>
      </c>
      <c r="BC19">
        <v>0.93202360825455399</v>
      </c>
      <c r="BD19">
        <v>1</v>
      </c>
      <c r="BE19">
        <v>1</v>
      </c>
      <c r="BF19">
        <v>-6.6701907911255826E-2</v>
      </c>
      <c r="BG19">
        <v>7.5024928241245407E-3</v>
      </c>
      <c r="BH19">
        <v>-0.1124779344258983</v>
      </c>
      <c r="BI19">
        <v>0.14524763818829869</v>
      </c>
      <c r="BJ19">
        <v>-1.929337028237349</v>
      </c>
      <c r="BK19">
        <v>-6.6701907911255826E-2</v>
      </c>
    </row>
    <row r="20" spans="2:63" x14ac:dyDescent="0.25">
      <c r="B20" t="s">
        <v>881</v>
      </c>
      <c r="C20" t="s">
        <v>750</v>
      </c>
      <c r="D20">
        <v>100</v>
      </c>
      <c r="E20">
        <v>0.157963856160483</v>
      </c>
      <c r="F20">
        <v>100</v>
      </c>
      <c r="G20">
        <v>0.872</v>
      </c>
      <c r="H20">
        <v>5.9886392643461797</v>
      </c>
      <c r="I20" t="s">
        <v>195</v>
      </c>
      <c r="J20" t="s">
        <v>619</v>
      </c>
      <c r="K20">
        <v>0.872</v>
      </c>
      <c r="L20" t="s">
        <v>880</v>
      </c>
      <c r="M20">
        <v>0.14524763818829869</v>
      </c>
      <c r="N20">
        <v>9.5964759913767545E-4</v>
      </c>
      <c r="O20">
        <v>-1.929337028237349</v>
      </c>
      <c r="P20">
        <v>6.621068779310315E-3</v>
      </c>
      <c r="Q20">
        <v>0.14382280470011979</v>
      </c>
      <c r="R20">
        <v>0.14669325358341709</v>
      </c>
      <c r="S20">
        <v>-1.9391732600369489</v>
      </c>
      <c r="T20">
        <v>-1.919411582734905</v>
      </c>
      <c r="U20">
        <v>0.99579055606210864</v>
      </c>
      <c r="V20">
        <v>1.0016930047509931</v>
      </c>
      <c r="W20">
        <v>3070.242977355425</v>
      </c>
      <c r="X20">
        <v>2955.6175952868198</v>
      </c>
      <c r="Y20">
        <v>0</v>
      </c>
      <c r="Z20">
        <v>-1.6810525634756861</v>
      </c>
      <c r="AA20">
        <v>9.1665521935006891E-2</v>
      </c>
      <c r="AB20">
        <v>1.392665473405962E-2</v>
      </c>
      <c r="AC20">
        <v>4.3904290635557661E-3</v>
      </c>
      <c r="AD20">
        <v>-1.7012345147096799</v>
      </c>
      <c r="AE20">
        <v>-1.657487894190341</v>
      </c>
      <c r="AF20">
        <v>8.5569464495189984E-2</v>
      </c>
      <c r="AG20">
        <v>9.9070035573357473E-2</v>
      </c>
      <c r="AH20">
        <v>1</v>
      </c>
      <c r="AI20">
        <v>1</v>
      </c>
      <c r="AJ20">
        <v>0.51069043354144061</v>
      </c>
      <c r="AK20">
        <v>0.22051494843888</v>
      </c>
      <c r="AL20" t="s">
        <v>395</v>
      </c>
      <c r="AM20">
        <v>1.198282825623296</v>
      </c>
      <c r="AN20">
        <v>3.6620630264535249E-2</v>
      </c>
      <c r="AQ20">
        <v>0.12977905270866341</v>
      </c>
      <c r="AR20">
        <v>1.483370632914488E-2</v>
      </c>
      <c r="AY20">
        <v>7.4219948220204971E-3</v>
      </c>
      <c r="AZ20">
        <v>3.9415348951322817E-3</v>
      </c>
      <c r="BA20">
        <v>0.97659997488281336</v>
      </c>
      <c r="BB20">
        <v>0.97191996985937601</v>
      </c>
      <c r="BC20">
        <v>0.93202360825455399</v>
      </c>
      <c r="BD20">
        <v>1</v>
      </c>
      <c r="BE20">
        <v>1</v>
      </c>
      <c r="BF20">
        <v>-6.6706066160795441E-2</v>
      </c>
      <c r="BG20">
        <v>7.4660885660231789E-3</v>
      </c>
      <c r="BH20">
        <v>-0.1119251815573432</v>
      </c>
      <c r="BI20">
        <v>0.14524763818829869</v>
      </c>
      <c r="BJ20">
        <v>-1.929337028237349</v>
      </c>
      <c r="BK20">
        <v>-6.6706066160795441E-2</v>
      </c>
    </row>
    <row r="21" spans="2:63" x14ac:dyDescent="0.25">
      <c r="B21" t="s">
        <v>882</v>
      </c>
      <c r="C21" t="s">
        <v>750</v>
      </c>
      <c r="D21">
        <v>100</v>
      </c>
      <c r="E21">
        <v>0.15492938548464799</v>
      </c>
      <c r="F21">
        <v>100</v>
      </c>
      <c r="G21">
        <v>0.872</v>
      </c>
      <c r="H21">
        <v>7.9886635604540102</v>
      </c>
      <c r="I21" t="s">
        <v>195</v>
      </c>
      <c r="J21" t="s">
        <v>619</v>
      </c>
      <c r="K21">
        <v>0.872</v>
      </c>
      <c r="L21" t="s">
        <v>880</v>
      </c>
      <c r="M21">
        <v>0.14524763818829869</v>
      </c>
      <c r="N21">
        <v>9.5964759913767545E-4</v>
      </c>
      <c r="O21">
        <v>-1.929337028237349</v>
      </c>
      <c r="P21">
        <v>6.621068779310315E-3</v>
      </c>
      <c r="Q21">
        <v>0.14382280470011979</v>
      </c>
      <c r="R21">
        <v>0.14669325358341709</v>
      </c>
      <c r="S21">
        <v>-1.9391732600369489</v>
      </c>
      <c r="T21">
        <v>-1.919411582734905</v>
      </c>
      <c r="U21">
        <v>0.99579055606210864</v>
      </c>
      <c r="V21">
        <v>1.0016930047509931</v>
      </c>
      <c r="W21">
        <v>3070.242977355425</v>
      </c>
      <c r="X21">
        <v>2955.6175952868198</v>
      </c>
      <c r="Y21">
        <v>0</v>
      </c>
      <c r="Z21">
        <v>-1.6810525634756861</v>
      </c>
      <c r="AA21">
        <v>9.1665521935006891E-2</v>
      </c>
      <c r="AB21">
        <v>1.392665473405962E-2</v>
      </c>
      <c r="AC21">
        <v>4.3904290635557661E-3</v>
      </c>
      <c r="AD21">
        <v>-1.7012345147096799</v>
      </c>
      <c r="AE21">
        <v>-1.657487894190341</v>
      </c>
      <c r="AF21">
        <v>8.5569464495189984E-2</v>
      </c>
      <c r="AG21">
        <v>9.9070035573357473E-2</v>
      </c>
      <c r="AH21">
        <v>1</v>
      </c>
      <c r="AI21">
        <v>1</v>
      </c>
      <c r="AJ21">
        <v>0.51069043354144061</v>
      </c>
      <c r="AK21">
        <v>0.22051494843888</v>
      </c>
      <c r="AL21" t="s">
        <v>395</v>
      </c>
      <c r="AM21">
        <v>1.198282825623296</v>
      </c>
      <c r="AN21">
        <v>3.6620630264535249E-2</v>
      </c>
      <c r="AQ21">
        <v>0.12977905270866341</v>
      </c>
      <c r="AR21">
        <v>1.483370632914488E-2</v>
      </c>
      <c r="AY21">
        <v>7.4219948220204971E-3</v>
      </c>
      <c r="AZ21">
        <v>3.9415348951322817E-3</v>
      </c>
      <c r="BA21">
        <v>0.97659997488281336</v>
      </c>
      <c r="BB21">
        <v>0.97191996985937601</v>
      </c>
      <c r="BC21">
        <v>0.93202360825455399</v>
      </c>
      <c r="BD21">
        <v>1</v>
      </c>
      <c r="BE21">
        <v>1</v>
      </c>
      <c r="BF21">
        <v>-6.6745393321215749E-2</v>
      </c>
      <c r="BG21">
        <v>7.4569178390679414E-3</v>
      </c>
      <c r="BH21">
        <v>-0.1117218352910309</v>
      </c>
      <c r="BI21">
        <v>0.14524763818829869</v>
      </c>
      <c r="BJ21">
        <v>-1.929337028237349</v>
      </c>
      <c r="BK21">
        <v>-6.6745393321215749E-2</v>
      </c>
    </row>
    <row r="22" spans="2:63" x14ac:dyDescent="0.25">
      <c r="B22" t="s">
        <v>883</v>
      </c>
      <c r="C22" t="s">
        <v>750</v>
      </c>
      <c r="D22">
        <v>100</v>
      </c>
      <c r="E22">
        <v>0.15000233016512601</v>
      </c>
      <c r="F22">
        <v>100</v>
      </c>
      <c r="G22">
        <v>0.872</v>
      </c>
      <c r="H22">
        <v>11.026833404854001</v>
      </c>
      <c r="I22" t="s">
        <v>195</v>
      </c>
      <c r="J22" t="s">
        <v>619</v>
      </c>
      <c r="K22">
        <v>0.872</v>
      </c>
      <c r="L22" t="s">
        <v>880</v>
      </c>
      <c r="M22">
        <v>0.14524763818829869</v>
      </c>
      <c r="N22">
        <v>9.5964759913767545E-4</v>
      </c>
      <c r="O22">
        <v>-1.929337028237349</v>
      </c>
      <c r="P22">
        <v>6.621068779310315E-3</v>
      </c>
      <c r="Q22">
        <v>0.14382280470011979</v>
      </c>
      <c r="R22">
        <v>0.14669325358341709</v>
      </c>
      <c r="S22">
        <v>-1.9391732600369489</v>
      </c>
      <c r="T22">
        <v>-1.919411582734905</v>
      </c>
      <c r="U22">
        <v>0.99579055606210864</v>
      </c>
      <c r="V22">
        <v>1.0016930047509931</v>
      </c>
      <c r="W22">
        <v>3070.242977355425</v>
      </c>
      <c r="X22">
        <v>2955.6175952868198</v>
      </c>
      <c r="Y22">
        <v>0</v>
      </c>
      <c r="Z22">
        <v>-1.6810525634756861</v>
      </c>
      <c r="AA22">
        <v>9.1665521935006891E-2</v>
      </c>
      <c r="AB22">
        <v>1.392665473405962E-2</v>
      </c>
      <c r="AC22">
        <v>4.3904290635557661E-3</v>
      </c>
      <c r="AD22">
        <v>-1.7012345147096799</v>
      </c>
      <c r="AE22">
        <v>-1.657487894190341</v>
      </c>
      <c r="AF22">
        <v>8.5569464495189984E-2</v>
      </c>
      <c r="AG22">
        <v>9.9070035573357473E-2</v>
      </c>
      <c r="AH22">
        <v>1</v>
      </c>
      <c r="AI22">
        <v>1</v>
      </c>
      <c r="AJ22">
        <v>0.51069043354144061</v>
      </c>
      <c r="AK22">
        <v>0.22051494843888</v>
      </c>
      <c r="AL22" t="s">
        <v>395</v>
      </c>
      <c r="AM22">
        <v>1.198282825623296</v>
      </c>
      <c r="AN22">
        <v>3.6620630264535249E-2</v>
      </c>
      <c r="AQ22">
        <v>0.12977905270866341</v>
      </c>
      <c r="AR22">
        <v>1.483370632914488E-2</v>
      </c>
      <c r="AY22">
        <v>7.4219948220204971E-3</v>
      </c>
      <c r="AZ22">
        <v>3.9415348951322817E-3</v>
      </c>
      <c r="BA22">
        <v>0.97659997488281336</v>
      </c>
      <c r="BB22">
        <v>0.97191996985937601</v>
      </c>
      <c r="BC22">
        <v>0.93202360825455399</v>
      </c>
      <c r="BD22">
        <v>1</v>
      </c>
      <c r="BE22">
        <v>1</v>
      </c>
      <c r="BF22">
        <v>-6.6730589179728031E-2</v>
      </c>
      <c r="BG22">
        <v>7.5586689959096093E-3</v>
      </c>
      <c r="BH22">
        <v>-0.11327142602550019</v>
      </c>
      <c r="BI22">
        <v>0.14524763818829869</v>
      </c>
      <c r="BJ22">
        <v>-1.929337028237349</v>
      </c>
      <c r="BK22">
        <v>-6.6730589179728031E-2</v>
      </c>
    </row>
    <row r="23" spans="2:63" x14ac:dyDescent="0.25">
      <c r="B23" t="s">
        <v>884</v>
      </c>
      <c r="C23" t="s">
        <v>750</v>
      </c>
      <c r="D23">
        <v>100</v>
      </c>
      <c r="E23">
        <v>0.144029819105602</v>
      </c>
      <c r="F23">
        <v>100</v>
      </c>
      <c r="G23">
        <v>0.872</v>
      </c>
      <c r="H23">
        <v>17.055948775343499</v>
      </c>
      <c r="I23" t="s">
        <v>195</v>
      </c>
      <c r="J23" t="s">
        <v>619</v>
      </c>
      <c r="K23">
        <v>0.872</v>
      </c>
      <c r="L23" t="s">
        <v>880</v>
      </c>
      <c r="M23">
        <v>0.14524763818829869</v>
      </c>
      <c r="N23">
        <v>9.5964759913767545E-4</v>
      </c>
      <c r="O23">
        <v>-1.929337028237349</v>
      </c>
      <c r="P23">
        <v>6.621068779310315E-3</v>
      </c>
      <c r="Q23">
        <v>0.14382280470011979</v>
      </c>
      <c r="R23">
        <v>0.14669325358341709</v>
      </c>
      <c r="S23">
        <v>-1.9391732600369489</v>
      </c>
      <c r="T23">
        <v>-1.919411582734905</v>
      </c>
      <c r="U23">
        <v>0.99579055606210864</v>
      </c>
      <c r="V23">
        <v>1.0016930047509931</v>
      </c>
      <c r="W23">
        <v>3070.242977355425</v>
      </c>
      <c r="X23">
        <v>2955.6175952868198</v>
      </c>
      <c r="Y23">
        <v>0</v>
      </c>
      <c r="Z23">
        <v>-1.6810525634756861</v>
      </c>
      <c r="AA23">
        <v>9.1665521935006891E-2</v>
      </c>
      <c r="AB23">
        <v>1.392665473405962E-2</v>
      </c>
      <c r="AC23">
        <v>4.3904290635557661E-3</v>
      </c>
      <c r="AD23">
        <v>-1.7012345147096799</v>
      </c>
      <c r="AE23">
        <v>-1.657487894190341</v>
      </c>
      <c r="AF23">
        <v>8.5569464495189984E-2</v>
      </c>
      <c r="AG23">
        <v>9.9070035573357473E-2</v>
      </c>
      <c r="AH23">
        <v>1</v>
      </c>
      <c r="AI23">
        <v>1</v>
      </c>
      <c r="AJ23">
        <v>0.51069043354144061</v>
      </c>
      <c r="AK23">
        <v>0.22051494843888</v>
      </c>
      <c r="AL23" t="s">
        <v>395</v>
      </c>
      <c r="AM23">
        <v>1.198282825623296</v>
      </c>
      <c r="AN23">
        <v>3.6620630264535249E-2</v>
      </c>
      <c r="AQ23">
        <v>0.12977905270866341</v>
      </c>
      <c r="AR23">
        <v>1.483370632914488E-2</v>
      </c>
      <c r="AY23">
        <v>7.4219948220204971E-3</v>
      </c>
      <c r="AZ23">
        <v>3.9415348951322817E-3</v>
      </c>
      <c r="BA23">
        <v>0.97659997488281336</v>
      </c>
      <c r="BB23">
        <v>0.97191996985937601</v>
      </c>
      <c r="BC23">
        <v>0.93202360825455399</v>
      </c>
      <c r="BD23">
        <v>1</v>
      </c>
      <c r="BE23">
        <v>1</v>
      </c>
      <c r="BF23">
        <v>-6.6726523812940711E-2</v>
      </c>
      <c r="BG23">
        <v>7.4961874378182492E-3</v>
      </c>
      <c r="BH23">
        <v>-0.11234194454416439</v>
      </c>
      <c r="BI23">
        <v>0.14524763818829869</v>
      </c>
      <c r="BJ23">
        <v>-1.929337028237349</v>
      </c>
      <c r="BK23">
        <v>-6.6726523812940711E-2</v>
      </c>
    </row>
    <row r="24" spans="2:63" x14ac:dyDescent="0.25">
      <c r="B24" t="s">
        <v>885</v>
      </c>
      <c r="C24" t="s">
        <v>750</v>
      </c>
      <c r="D24">
        <v>100</v>
      </c>
      <c r="E24">
        <v>0.119930936008059</v>
      </c>
      <c r="F24">
        <v>100</v>
      </c>
      <c r="G24">
        <v>0.872</v>
      </c>
      <c r="H24">
        <v>100.277696467385</v>
      </c>
      <c r="I24" t="s">
        <v>195</v>
      </c>
      <c r="J24" t="s">
        <v>619</v>
      </c>
      <c r="K24">
        <v>0.872</v>
      </c>
      <c r="L24" t="s">
        <v>880</v>
      </c>
      <c r="M24">
        <v>0.14524763818829869</v>
      </c>
      <c r="N24">
        <v>9.5964759913767545E-4</v>
      </c>
      <c r="O24">
        <v>-1.929337028237349</v>
      </c>
      <c r="P24">
        <v>6.621068779310315E-3</v>
      </c>
      <c r="Q24">
        <v>0.14382280470011979</v>
      </c>
      <c r="R24">
        <v>0.14669325358341709</v>
      </c>
      <c r="S24">
        <v>-1.9391732600369489</v>
      </c>
      <c r="T24">
        <v>-1.919411582734905</v>
      </c>
      <c r="U24">
        <v>0.99579055606210864</v>
      </c>
      <c r="V24">
        <v>1.0016930047509931</v>
      </c>
      <c r="W24">
        <v>3070.242977355425</v>
      </c>
      <c r="X24">
        <v>2955.6175952868198</v>
      </c>
      <c r="Y24">
        <v>0</v>
      </c>
      <c r="Z24">
        <v>-1.6810525634756861</v>
      </c>
      <c r="AA24">
        <v>9.1665521935006891E-2</v>
      </c>
      <c r="AB24">
        <v>1.392665473405962E-2</v>
      </c>
      <c r="AC24">
        <v>4.3904290635557661E-3</v>
      </c>
      <c r="AD24">
        <v>-1.7012345147096799</v>
      </c>
      <c r="AE24">
        <v>-1.657487894190341</v>
      </c>
      <c r="AF24">
        <v>8.5569464495189984E-2</v>
      </c>
      <c r="AG24">
        <v>9.9070035573357473E-2</v>
      </c>
      <c r="AH24">
        <v>1</v>
      </c>
      <c r="AI24">
        <v>1</v>
      </c>
      <c r="AJ24">
        <v>0.51069043354144061</v>
      </c>
      <c r="AK24">
        <v>0.22051494843888</v>
      </c>
      <c r="AL24" t="s">
        <v>395</v>
      </c>
      <c r="AM24">
        <v>1.198282825623296</v>
      </c>
      <c r="AN24">
        <v>3.6620630264535249E-2</v>
      </c>
      <c r="AQ24">
        <v>0.12977905270866341</v>
      </c>
      <c r="AR24">
        <v>1.483370632914488E-2</v>
      </c>
      <c r="AY24">
        <v>7.4219948220204971E-3</v>
      </c>
      <c r="AZ24">
        <v>3.9415348951322817E-3</v>
      </c>
      <c r="BA24">
        <v>0.97659997488281336</v>
      </c>
      <c r="BB24">
        <v>0.97191996985937601</v>
      </c>
      <c r="BC24">
        <v>0.93202360825455399</v>
      </c>
      <c r="BD24">
        <v>1</v>
      </c>
      <c r="BE24">
        <v>1</v>
      </c>
      <c r="BF24">
        <v>-6.6743489962462169E-2</v>
      </c>
      <c r="BG24">
        <v>7.4771133131016814E-3</v>
      </c>
      <c r="BH24">
        <v>-0.11202760474927149</v>
      </c>
      <c r="BI24">
        <v>0.14524763818829869</v>
      </c>
      <c r="BJ24">
        <v>-1.929337028237349</v>
      </c>
      <c r="BK24">
        <v>-6.6743489962462169E-2</v>
      </c>
    </row>
    <row r="25" spans="2:63" x14ac:dyDescent="0.25">
      <c r="B25" t="s">
        <v>886</v>
      </c>
      <c r="C25" t="s">
        <v>750</v>
      </c>
      <c r="D25">
        <v>100</v>
      </c>
      <c r="E25">
        <v>0.114090175638386</v>
      </c>
      <c r="F25">
        <v>100</v>
      </c>
      <c r="G25">
        <v>0.872</v>
      </c>
      <c r="H25">
        <v>236.131446134398</v>
      </c>
      <c r="I25" t="s">
        <v>195</v>
      </c>
      <c r="J25" t="s">
        <v>619</v>
      </c>
      <c r="K25">
        <v>0.872</v>
      </c>
      <c r="L25" t="s">
        <v>880</v>
      </c>
      <c r="M25">
        <v>0.14524763818829869</v>
      </c>
      <c r="N25">
        <v>9.5964759913767545E-4</v>
      </c>
      <c r="O25">
        <v>-1.929337028237349</v>
      </c>
      <c r="P25">
        <v>6.621068779310315E-3</v>
      </c>
      <c r="Q25">
        <v>0.14382280470011979</v>
      </c>
      <c r="R25">
        <v>0.14669325358341709</v>
      </c>
      <c r="S25">
        <v>-1.9391732600369489</v>
      </c>
      <c r="T25">
        <v>-1.919411582734905</v>
      </c>
      <c r="U25">
        <v>0.99579055606210864</v>
      </c>
      <c r="V25">
        <v>1.0016930047509931</v>
      </c>
      <c r="W25">
        <v>3070.242977355425</v>
      </c>
      <c r="X25">
        <v>2955.6175952868198</v>
      </c>
      <c r="Y25">
        <v>0</v>
      </c>
      <c r="Z25">
        <v>-1.6810525634756861</v>
      </c>
      <c r="AA25">
        <v>9.1665521935006891E-2</v>
      </c>
      <c r="AB25">
        <v>1.392665473405962E-2</v>
      </c>
      <c r="AC25">
        <v>4.3904290635557661E-3</v>
      </c>
      <c r="AD25">
        <v>-1.7012345147096799</v>
      </c>
      <c r="AE25">
        <v>-1.657487894190341</v>
      </c>
      <c r="AF25">
        <v>8.5569464495189984E-2</v>
      </c>
      <c r="AG25">
        <v>9.9070035573357473E-2</v>
      </c>
      <c r="AH25">
        <v>1</v>
      </c>
      <c r="AI25">
        <v>1</v>
      </c>
      <c r="AJ25">
        <v>0.51069043354144061</v>
      </c>
      <c r="AK25">
        <v>0.22051494843888</v>
      </c>
      <c r="AL25" t="s">
        <v>395</v>
      </c>
      <c r="AM25">
        <v>1.198282825623296</v>
      </c>
      <c r="AN25">
        <v>3.6620630264535249E-2</v>
      </c>
      <c r="AQ25">
        <v>0.12977905270866341</v>
      </c>
      <c r="AR25">
        <v>1.483370632914488E-2</v>
      </c>
      <c r="AY25">
        <v>7.4219948220204971E-3</v>
      </c>
      <c r="AZ25">
        <v>3.9415348951322817E-3</v>
      </c>
      <c r="BA25">
        <v>0.97659997488281336</v>
      </c>
      <c r="BB25">
        <v>0.97191996985937601</v>
      </c>
      <c r="BC25">
        <v>0.93202360825455399</v>
      </c>
      <c r="BD25">
        <v>1</v>
      </c>
      <c r="BE25">
        <v>1</v>
      </c>
      <c r="BF25">
        <v>-6.6719545598088098E-2</v>
      </c>
      <c r="BG25">
        <v>7.465376106196406E-3</v>
      </c>
      <c r="BH25">
        <v>-0.1118918907386913</v>
      </c>
      <c r="BI25">
        <v>0.14524763818829869</v>
      </c>
      <c r="BJ25">
        <v>-1.929337028237349</v>
      </c>
      <c r="BK25">
        <v>-6.6719545598088098E-2</v>
      </c>
    </row>
    <row r="26" spans="2:63" x14ac:dyDescent="0.25">
      <c r="B26" t="s">
        <v>887</v>
      </c>
      <c r="C26" t="s">
        <v>750</v>
      </c>
      <c r="D26">
        <v>400</v>
      </c>
      <c r="E26">
        <v>0.15697278262012099</v>
      </c>
      <c r="F26">
        <v>400</v>
      </c>
      <c r="G26">
        <v>0.872</v>
      </c>
      <c r="H26">
        <v>2.9933542344542698</v>
      </c>
      <c r="I26" t="s">
        <v>195</v>
      </c>
      <c r="J26" t="s">
        <v>620</v>
      </c>
      <c r="K26">
        <v>0.872</v>
      </c>
      <c r="L26" t="s">
        <v>888</v>
      </c>
      <c r="M26">
        <v>0.13704733665150731</v>
      </c>
      <c r="N26">
        <v>4.4576838251077838E-3</v>
      </c>
      <c r="O26">
        <v>-1.9879715021030491</v>
      </c>
      <c r="P26">
        <v>3.3299615240881777E-2</v>
      </c>
      <c r="Q26">
        <v>0.13224099572410669</v>
      </c>
      <c r="R26">
        <v>0.1408034065332732</v>
      </c>
      <c r="S26">
        <v>-2.0231292958271609</v>
      </c>
      <c r="T26">
        <v>-1.960390641489274</v>
      </c>
      <c r="U26">
        <v>0.99355599210318835</v>
      </c>
      <c r="V26">
        <v>1.0053308673410271</v>
      </c>
      <c r="W26">
        <v>1073.487588444885</v>
      </c>
      <c r="X26">
        <v>1146.816539071976</v>
      </c>
      <c r="Y26">
        <v>0</v>
      </c>
      <c r="Z26">
        <v>-1.7456564399187231</v>
      </c>
      <c r="AA26">
        <v>8.8510910187684366E-2</v>
      </c>
      <c r="AB26">
        <v>7.7159251365455733E-2</v>
      </c>
      <c r="AC26">
        <v>3.0494799098532348E-2</v>
      </c>
      <c r="AD26">
        <v>-1.7803550062973821</v>
      </c>
      <c r="AE26">
        <v>-1.612161366713605</v>
      </c>
      <c r="AF26">
        <v>7.5349713022281051E-2</v>
      </c>
      <c r="AG26">
        <v>0.1444691868677207</v>
      </c>
      <c r="AH26">
        <v>1</v>
      </c>
      <c r="AI26">
        <v>1</v>
      </c>
      <c r="AJ26">
        <v>0.49807453498829518</v>
      </c>
      <c r="AK26">
        <v>0.1482370493316732</v>
      </c>
      <c r="AL26" t="s">
        <v>395</v>
      </c>
      <c r="AM26">
        <v>1.198282825623296</v>
      </c>
      <c r="AN26">
        <v>3.6620630264535249E-2</v>
      </c>
      <c r="AQ26">
        <v>0.12977905270866341</v>
      </c>
      <c r="AR26">
        <v>1.483370632914488E-2</v>
      </c>
      <c r="AY26">
        <v>7.4219948220204971E-3</v>
      </c>
      <c r="AZ26">
        <v>3.9415348951322817E-3</v>
      </c>
      <c r="BA26">
        <v>0.97659997488281336</v>
      </c>
      <c r="BB26">
        <v>0.97191996985937601</v>
      </c>
      <c r="BC26">
        <v>0.93202360825455399</v>
      </c>
      <c r="BD26">
        <v>1</v>
      </c>
      <c r="BE26">
        <v>1</v>
      </c>
      <c r="BF26">
        <v>1.1411923043903781E-2</v>
      </c>
      <c r="BG26">
        <v>3.738644311326895E-3</v>
      </c>
      <c r="BH26">
        <v>0.3276086157384378</v>
      </c>
      <c r="BI26">
        <v>0.13704733665150731</v>
      </c>
      <c r="BJ26">
        <v>-1.9879715021030491</v>
      </c>
      <c r="BK26">
        <v>1.1411923043903781E-2</v>
      </c>
    </row>
    <row r="27" spans="2:63" x14ac:dyDescent="0.25">
      <c r="B27" t="s">
        <v>889</v>
      </c>
      <c r="C27" t="s">
        <v>750</v>
      </c>
      <c r="D27">
        <v>400</v>
      </c>
      <c r="E27">
        <v>0.14797379002233799</v>
      </c>
      <c r="F27">
        <v>400</v>
      </c>
      <c r="G27">
        <v>0.872</v>
      </c>
      <c r="H27">
        <v>7.0110320902672898</v>
      </c>
      <c r="I27" t="s">
        <v>195</v>
      </c>
      <c r="J27" t="s">
        <v>620</v>
      </c>
      <c r="K27">
        <v>0.872</v>
      </c>
      <c r="L27" t="s">
        <v>888</v>
      </c>
      <c r="M27">
        <v>0.13704733665150731</v>
      </c>
      <c r="N27">
        <v>4.4576838251077838E-3</v>
      </c>
      <c r="O27">
        <v>-1.9879715021030491</v>
      </c>
      <c r="P27">
        <v>3.3299615240881777E-2</v>
      </c>
      <c r="Q27">
        <v>0.13224099572410669</v>
      </c>
      <c r="R27">
        <v>0.1408034065332732</v>
      </c>
      <c r="S27">
        <v>-2.0231292958271609</v>
      </c>
      <c r="T27">
        <v>-1.960390641489274</v>
      </c>
      <c r="U27">
        <v>0.99355599210318835</v>
      </c>
      <c r="V27">
        <v>1.0053308673410271</v>
      </c>
      <c r="W27">
        <v>1073.487588444885</v>
      </c>
      <c r="X27">
        <v>1146.816539071976</v>
      </c>
      <c r="Y27">
        <v>0</v>
      </c>
      <c r="Z27">
        <v>-1.7456564399187231</v>
      </c>
      <c r="AA27">
        <v>8.8510910187684366E-2</v>
      </c>
      <c r="AB27">
        <v>7.7159251365455733E-2</v>
      </c>
      <c r="AC27">
        <v>3.0494799098532348E-2</v>
      </c>
      <c r="AD27">
        <v>-1.7803550062973821</v>
      </c>
      <c r="AE27">
        <v>-1.612161366713605</v>
      </c>
      <c r="AF27">
        <v>7.5349713022281051E-2</v>
      </c>
      <c r="AG27">
        <v>0.1444691868677207</v>
      </c>
      <c r="AH27">
        <v>1</v>
      </c>
      <c r="AI27">
        <v>1</v>
      </c>
      <c r="AJ27">
        <v>0.49807453498829518</v>
      </c>
      <c r="AK27">
        <v>0.1482370493316732</v>
      </c>
      <c r="AL27" t="s">
        <v>395</v>
      </c>
      <c r="AM27">
        <v>1.198282825623296</v>
      </c>
      <c r="AN27">
        <v>3.6620630264535249E-2</v>
      </c>
      <c r="AQ27">
        <v>0.12977905270866341</v>
      </c>
      <c r="AR27">
        <v>1.483370632914488E-2</v>
      </c>
      <c r="AY27">
        <v>7.4219948220204971E-3</v>
      </c>
      <c r="AZ27">
        <v>3.9415348951322817E-3</v>
      </c>
      <c r="BA27">
        <v>0.97659997488281336</v>
      </c>
      <c r="BB27">
        <v>0.97191996985937601</v>
      </c>
      <c r="BC27">
        <v>0.93202360825455399</v>
      </c>
      <c r="BD27">
        <v>1</v>
      </c>
      <c r="BE27">
        <v>1</v>
      </c>
      <c r="BF27">
        <v>1.1408453192265831E-2</v>
      </c>
      <c r="BG27">
        <v>3.731517340179282E-3</v>
      </c>
      <c r="BH27">
        <v>0.32708354737424</v>
      </c>
      <c r="BI27">
        <v>0.13704733665150731</v>
      </c>
      <c r="BJ27">
        <v>-1.9879715021030491</v>
      </c>
      <c r="BK27">
        <v>1.1408453192265831E-2</v>
      </c>
    </row>
    <row r="28" spans="2:63" x14ac:dyDescent="0.25">
      <c r="B28" t="s">
        <v>890</v>
      </c>
      <c r="C28" t="s">
        <v>750</v>
      </c>
      <c r="D28">
        <v>400</v>
      </c>
      <c r="E28">
        <v>0.14000805921772999</v>
      </c>
      <c r="F28">
        <v>400</v>
      </c>
      <c r="G28">
        <v>0.872</v>
      </c>
      <c r="H28">
        <v>12.0761767450765</v>
      </c>
      <c r="I28" t="s">
        <v>195</v>
      </c>
      <c r="J28" t="s">
        <v>620</v>
      </c>
      <c r="K28">
        <v>0.872</v>
      </c>
      <c r="L28" t="s">
        <v>888</v>
      </c>
      <c r="M28">
        <v>0.13704733665150731</v>
      </c>
      <c r="N28">
        <v>4.4576838251077838E-3</v>
      </c>
      <c r="O28">
        <v>-1.9879715021030491</v>
      </c>
      <c r="P28">
        <v>3.3299615240881777E-2</v>
      </c>
      <c r="Q28">
        <v>0.13224099572410669</v>
      </c>
      <c r="R28">
        <v>0.1408034065332732</v>
      </c>
      <c r="S28">
        <v>-2.0231292958271609</v>
      </c>
      <c r="T28">
        <v>-1.960390641489274</v>
      </c>
      <c r="U28">
        <v>0.99355599210318835</v>
      </c>
      <c r="V28">
        <v>1.0053308673410271</v>
      </c>
      <c r="W28">
        <v>1073.487588444885</v>
      </c>
      <c r="X28">
        <v>1146.816539071976</v>
      </c>
      <c r="Y28">
        <v>0</v>
      </c>
      <c r="Z28">
        <v>-1.7456564399187231</v>
      </c>
      <c r="AA28">
        <v>8.8510910187684366E-2</v>
      </c>
      <c r="AB28">
        <v>7.7159251365455733E-2</v>
      </c>
      <c r="AC28">
        <v>3.0494799098532348E-2</v>
      </c>
      <c r="AD28">
        <v>-1.7803550062973821</v>
      </c>
      <c r="AE28">
        <v>-1.612161366713605</v>
      </c>
      <c r="AF28">
        <v>7.5349713022281051E-2</v>
      </c>
      <c r="AG28">
        <v>0.1444691868677207</v>
      </c>
      <c r="AH28">
        <v>1</v>
      </c>
      <c r="AI28">
        <v>1</v>
      </c>
      <c r="AJ28">
        <v>0.49807453498829518</v>
      </c>
      <c r="AK28">
        <v>0.1482370493316732</v>
      </c>
      <c r="AL28" t="s">
        <v>395</v>
      </c>
      <c r="AM28">
        <v>1.198282825623296</v>
      </c>
      <c r="AN28">
        <v>3.6620630264535249E-2</v>
      </c>
      <c r="AQ28">
        <v>0.12977905270866341</v>
      </c>
      <c r="AR28">
        <v>1.483370632914488E-2</v>
      </c>
      <c r="AY28">
        <v>7.4219948220204971E-3</v>
      </c>
      <c r="AZ28">
        <v>3.9415348951322817E-3</v>
      </c>
      <c r="BA28">
        <v>0.97659997488281336</v>
      </c>
      <c r="BB28">
        <v>0.97191996985937601</v>
      </c>
      <c r="BC28">
        <v>0.93202360825455399</v>
      </c>
      <c r="BD28">
        <v>1</v>
      </c>
      <c r="BE28">
        <v>1</v>
      </c>
      <c r="BF28">
        <v>1.143932951831809E-2</v>
      </c>
      <c r="BG28">
        <v>3.7610415451587221E-3</v>
      </c>
      <c r="BH28">
        <v>0.32878164224013923</v>
      </c>
      <c r="BI28">
        <v>0.13704733665150731</v>
      </c>
      <c r="BJ28">
        <v>-1.9879715021030491</v>
      </c>
      <c r="BK28">
        <v>1.143932951831809E-2</v>
      </c>
    </row>
    <row r="29" spans="2:63" x14ac:dyDescent="0.25">
      <c r="B29" t="s">
        <v>891</v>
      </c>
      <c r="C29" t="s">
        <v>750</v>
      </c>
      <c r="D29">
        <v>400</v>
      </c>
      <c r="E29">
        <v>0.12692073058560699</v>
      </c>
      <c r="F29">
        <v>400</v>
      </c>
      <c r="G29">
        <v>0.872</v>
      </c>
      <c r="H29">
        <v>36.999628111815198</v>
      </c>
      <c r="I29" t="s">
        <v>195</v>
      </c>
      <c r="J29" t="s">
        <v>620</v>
      </c>
      <c r="K29">
        <v>0.872</v>
      </c>
      <c r="L29" t="s">
        <v>888</v>
      </c>
      <c r="M29">
        <v>0.13704733665150731</v>
      </c>
      <c r="N29">
        <v>4.4576838251077838E-3</v>
      </c>
      <c r="O29">
        <v>-1.9879715021030491</v>
      </c>
      <c r="P29">
        <v>3.3299615240881777E-2</v>
      </c>
      <c r="Q29">
        <v>0.13224099572410669</v>
      </c>
      <c r="R29">
        <v>0.1408034065332732</v>
      </c>
      <c r="S29">
        <v>-2.0231292958271609</v>
      </c>
      <c r="T29">
        <v>-1.960390641489274</v>
      </c>
      <c r="U29">
        <v>0.99355599210318835</v>
      </c>
      <c r="V29">
        <v>1.0053308673410271</v>
      </c>
      <c r="W29">
        <v>1073.487588444885</v>
      </c>
      <c r="X29">
        <v>1146.816539071976</v>
      </c>
      <c r="Y29">
        <v>0</v>
      </c>
      <c r="Z29">
        <v>-1.7456564399187231</v>
      </c>
      <c r="AA29">
        <v>8.8510910187684366E-2</v>
      </c>
      <c r="AB29">
        <v>7.7159251365455733E-2</v>
      </c>
      <c r="AC29">
        <v>3.0494799098532348E-2</v>
      </c>
      <c r="AD29">
        <v>-1.7803550062973821</v>
      </c>
      <c r="AE29">
        <v>-1.612161366713605</v>
      </c>
      <c r="AF29">
        <v>7.5349713022281051E-2</v>
      </c>
      <c r="AG29">
        <v>0.1444691868677207</v>
      </c>
      <c r="AH29">
        <v>1</v>
      </c>
      <c r="AI29">
        <v>1</v>
      </c>
      <c r="AJ29">
        <v>0.49807453498829518</v>
      </c>
      <c r="AK29">
        <v>0.1482370493316732</v>
      </c>
      <c r="AL29" t="s">
        <v>395</v>
      </c>
      <c r="AM29">
        <v>1.198282825623296</v>
      </c>
      <c r="AN29">
        <v>3.6620630264535249E-2</v>
      </c>
      <c r="AQ29">
        <v>0.12977905270866341</v>
      </c>
      <c r="AR29">
        <v>1.483370632914488E-2</v>
      </c>
      <c r="AY29">
        <v>7.4219948220204971E-3</v>
      </c>
      <c r="AZ29">
        <v>3.9415348951322817E-3</v>
      </c>
      <c r="BA29">
        <v>0.97659997488281336</v>
      </c>
      <c r="BB29">
        <v>0.97191996985937601</v>
      </c>
      <c r="BC29">
        <v>0.93202360825455399</v>
      </c>
      <c r="BD29">
        <v>1</v>
      </c>
      <c r="BE29">
        <v>1</v>
      </c>
      <c r="BF29">
        <v>1.141443819897602E-2</v>
      </c>
      <c r="BG29">
        <v>3.7457411176661181E-3</v>
      </c>
      <c r="BH29">
        <v>0.32815816708369822</v>
      </c>
      <c r="BI29">
        <v>0.13704733665150731</v>
      </c>
      <c r="BJ29">
        <v>-1.9879715021030491</v>
      </c>
      <c r="BK29">
        <v>1.141443819897602E-2</v>
      </c>
    </row>
    <row r="30" spans="2:63" x14ac:dyDescent="0.25">
      <c r="B30" t="s">
        <v>892</v>
      </c>
      <c r="C30" t="s">
        <v>750</v>
      </c>
      <c r="D30">
        <v>800</v>
      </c>
      <c r="E30">
        <v>0.16273687530112499</v>
      </c>
      <c r="F30">
        <v>800</v>
      </c>
      <c r="G30">
        <v>0.872</v>
      </c>
      <c r="H30">
        <v>2.0010537157635602</v>
      </c>
      <c r="I30" t="s">
        <v>195</v>
      </c>
      <c r="J30" t="s">
        <v>621</v>
      </c>
      <c r="K30">
        <v>0.872</v>
      </c>
      <c r="L30" t="s">
        <v>893</v>
      </c>
      <c r="M30">
        <v>0.1345197003939072</v>
      </c>
      <c r="N30">
        <v>4.2407210187287072E-3</v>
      </c>
      <c r="O30">
        <v>-2.0065209580320311</v>
      </c>
      <c r="P30">
        <v>3.0701512003762581E-2</v>
      </c>
      <c r="Q30">
        <v>0.12980467333722889</v>
      </c>
      <c r="R30">
        <v>0.13762086868611981</v>
      </c>
      <c r="S30">
        <v>-2.041724471222631</v>
      </c>
      <c r="T30">
        <v>-1.98325270301943</v>
      </c>
      <c r="U30">
        <v>0.9973388577607335</v>
      </c>
      <c r="V30">
        <v>1.005782091850743</v>
      </c>
      <c r="W30">
        <v>823.06025718897718</v>
      </c>
      <c r="X30">
        <v>977.55822067620034</v>
      </c>
      <c r="Y30">
        <v>0</v>
      </c>
      <c r="Z30">
        <v>-1.7457134539130581</v>
      </c>
      <c r="AA30">
        <v>9.5438923446015872E-2</v>
      </c>
      <c r="AB30">
        <v>6.3760725169151322E-2</v>
      </c>
      <c r="AC30">
        <v>2.5342508505720441E-2</v>
      </c>
      <c r="AD30">
        <v>-1.775179315560637</v>
      </c>
      <c r="AE30">
        <v>-1.634994002158523</v>
      </c>
      <c r="AF30">
        <v>8.3134026848813825E-2</v>
      </c>
      <c r="AG30">
        <v>0.14279911630635181</v>
      </c>
      <c r="AH30">
        <v>1</v>
      </c>
      <c r="AI30">
        <v>1</v>
      </c>
      <c r="AJ30">
        <v>0.49800722951064602</v>
      </c>
      <c r="AK30">
        <v>0.15337114664767981</v>
      </c>
      <c r="AL30" t="s">
        <v>395</v>
      </c>
      <c r="AM30">
        <v>1.198282825623296</v>
      </c>
      <c r="AN30">
        <v>3.6620630264535249E-2</v>
      </c>
      <c r="AQ30">
        <v>0.12977905270866341</v>
      </c>
      <c r="AR30">
        <v>1.483370632914488E-2</v>
      </c>
      <c r="AY30">
        <v>7.4219948220204971E-3</v>
      </c>
      <c r="AZ30">
        <v>3.9415348951322817E-3</v>
      </c>
      <c r="BA30">
        <v>0.97659997488281336</v>
      </c>
      <c r="BB30">
        <v>0.97191996985937601</v>
      </c>
      <c r="BC30">
        <v>0.93202360825455399</v>
      </c>
      <c r="BD30">
        <v>1</v>
      </c>
      <c r="BE30">
        <v>1</v>
      </c>
      <c r="BF30">
        <v>5.0462843375817003E-2</v>
      </c>
      <c r="BG30">
        <v>7.3017435442370394E-3</v>
      </c>
      <c r="BH30">
        <v>0.14469544432639339</v>
      </c>
      <c r="BI30">
        <v>0.1345197003939072</v>
      </c>
      <c r="BJ30">
        <v>-2.0065209580320311</v>
      </c>
      <c r="BK30">
        <v>5.0462843375817003E-2</v>
      </c>
    </row>
    <row r="31" spans="2:63" x14ac:dyDescent="0.25">
      <c r="B31" t="s">
        <v>894</v>
      </c>
      <c r="C31" t="s">
        <v>750</v>
      </c>
      <c r="D31">
        <v>800</v>
      </c>
      <c r="E31">
        <v>0.14398188428014499</v>
      </c>
      <c r="F31">
        <v>800</v>
      </c>
      <c r="G31">
        <v>0.872</v>
      </c>
      <c r="H31">
        <v>7.9718501505332</v>
      </c>
      <c r="I31" t="s">
        <v>195</v>
      </c>
      <c r="J31" t="s">
        <v>621</v>
      </c>
      <c r="K31">
        <v>0.872</v>
      </c>
      <c r="L31" t="s">
        <v>893</v>
      </c>
      <c r="M31">
        <v>0.1345197003939072</v>
      </c>
      <c r="N31">
        <v>4.2407210187287072E-3</v>
      </c>
      <c r="O31">
        <v>-2.0065209580320311</v>
      </c>
      <c r="P31">
        <v>3.0701512003762581E-2</v>
      </c>
      <c r="Q31">
        <v>0.12980467333722889</v>
      </c>
      <c r="R31">
        <v>0.13762086868611981</v>
      </c>
      <c r="S31">
        <v>-2.041724471222631</v>
      </c>
      <c r="T31">
        <v>-1.98325270301943</v>
      </c>
      <c r="U31">
        <v>0.9973388577607335</v>
      </c>
      <c r="V31">
        <v>1.005782091850743</v>
      </c>
      <c r="W31">
        <v>823.06025718897718</v>
      </c>
      <c r="X31">
        <v>977.55822067620034</v>
      </c>
      <c r="Y31">
        <v>0</v>
      </c>
      <c r="Z31">
        <v>-1.7457134539130581</v>
      </c>
      <c r="AA31">
        <v>9.5438923446015872E-2</v>
      </c>
      <c r="AB31">
        <v>6.3760725169151322E-2</v>
      </c>
      <c r="AC31">
        <v>2.5342508505720441E-2</v>
      </c>
      <c r="AD31">
        <v>-1.775179315560637</v>
      </c>
      <c r="AE31">
        <v>-1.634994002158523</v>
      </c>
      <c r="AF31">
        <v>8.3134026848813825E-2</v>
      </c>
      <c r="AG31">
        <v>0.14279911630635181</v>
      </c>
      <c r="AH31">
        <v>1</v>
      </c>
      <c r="AI31">
        <v>1</v>
      </c>
      <c r="AJ31">
        <v>0.49800722951064602</v>
      </c>
      <c r="AK31">
        <v>0.15337114664767981</v>
      </c>
      <c r="AL31" t="s">
        <v>395</v>
      </c>
      <c r="AM31">
        <v>1.198282825623296</v>
      </c>
      <c r="AN31">
        <v>3.6620630264535249E-2</v>
      </c>
      <c r="AQ31">
        <v>0.12977905270866341</v>
      </c>
      <c r="AR31">
        <v>1.483370632914488E-2</v>
      </c>
      <c r="AY31">
        <v>7.4219948220204971E-3</v>
      </c>
      <c r="AZ31">
        <v>3.9415348951322817E-3</v>
      </c>
      <c r="BA31">
        <v>0.97659997488281336</v>
      </c>
      <c r="BB31">
        <v>0.97191996985937601</v>
      </c>
      <c r="BC31">
        <v>0.93202360825455399</v>
      </c>
      <c r="BD31">
        <v>1</v>
      </c>
      <c r="BE31">
        <v>1</v>
      </c>
      <c r="BF31">
        <v>5.0502853841419601E-2</v>
      </c>
      <c r="BG31">
        <v>7.235965382547508E-3</v>
      </c>
      <c r="BH31">
        <v>0.14327834631422309</v>
      </c>
      <c r="BI31">
        <v>0.1345197003939072</v>
      </c>
      <c r="BJ31">
        <v>-2.0065209580320311</v>
      </c>
      <c r="BK31">
        <v>5.0502853841419601E-2</v>
      </c>
    </row>
    <row r="32" spans="2:63" x14ac:dyDescent="0.25">
      <c r="B32" t="s">
        <v>895</v>
      </c>
      <c r="C32" t="s">
        <v>750</v>
      </c>
      <c r="D32">
        <v>800</v>
      </c>
      <c r="E32">
        <v>0.13590752923656399</v>
      </c>
      <c r="F32">
        <v>800</v>
      </c>
      <c r="G32">
        <v>0.872</v>
      </c>
      <c r="H32">
        <v>13.018039099468799</v>
      </c>
      <c r="I32" t="s">
        <v>195</v>
      </c>
      <c r="J32" t="s">
        <v>621</v>
      </c>
      <c r="K32">
        <v>0.872</v>
      </c>
      <c r="L32" t="s">
        <v>893</v>
      </c>
      <c r="M32">
        <v>0.1345197003939072</v>
      </c>
      <c r="N32">
        <v>4.2407210187287072E-3</v>
      </c>
      <c r="O32">
        <v>-2.0065209580320311</v>
      </c>
      <c r="P32">
        <v>3.0701512003762581E-2</v>
      </c>
      <c r="Q32">
        <v>0.12980467333722889</v>
      </c>
      <c r="R32">
        <v>0.13762086868611981</v>
      </c>
      <c r="S32">
        <v>-2.041724471222631</v>
      </c>
      <c r="T32">
        <v>-1.98325270301943</v>
      </c>
      <c r="U32">
        <v>0.9973388577607335</v>
      </c>
      <c r="V32">
        <v>1.005782091850743</v>
      </c>
      <c r="W32">
        <v>823.06025718897718</v>
      </c>
      <c r="X32">
        <v>977.55822067620034</v>
      </c>
      <c r="Y32">
        <v>0</v>
      </c>
      <c r="Z32">
        <v>-1.7457134539130581</v>
      </c>
      <c r="AA32">
        <v>9.5438923446015872E-2</v>
      </c>
      <c r="AB32">
        <v>6.3760725169151322E-2</v>
      </c>
      <c r="AC32">
        <v>2.5342508505720441E-2</v>
      </c>
      <c r="AD32">
        <v>-1.775179315560637</v>
      </c>
      <c r="AE32">
        <v>-1.634994002158523</v>
      </c>
      <c r="AF32">
        <v>8.3134026848813825E-2</v>
      </c>
      <c r="AG32">
        <v>0.14279911630635181</v>
      </c>
      <c r="AH32">
        <v>1</v>
      </c>
      <c r="AI32">
        <v>1</v>
      </c>
      <c r="AJ32">
        <v>0.49800722951064602</v>
      </c>
      <c r="AK32">
        <v>0.15337114664767981</v>
      </c>
      <c r="AL32" t="s">
        <v>395</v>
      </c>
      <c r="AM32">
        <v>1.198282825623296</v>
      </c>
      <c r="AN32">
        <v>3.6620630264535249E-2</v>
      </c>
      <c r="AQ32">
        <v>0.12977905270866341</v>
      </c>
      <c r="AR32">
        <v>1.483370632914488E-2</v>
      </c>
      <c r="AY32">
        <v>7.4219948220204971E-3</v>
      </c>
      <c r="AZ32">
        <v>3.9415348951322817E-3</v>
      </c>
      <c r="BA32">
        <v>0.97659997488281336</v>
      </c>
      <c r="BB32">
        <v>0.97191996985937601</v>
      </c>
      <c r="BC32">
        <v>0.93202360825455399</v>
      </c>
      <c r="BD32">
        <v>1</v>
      </c>
      <c r="BE32">
        <v>1</v>
      </c>
      <c r="BF32">
        <v>5.0429926749386463E-2</v>
      </c>
      <c r="BG32">
        <v>7.2831347093089598E-3</v>
      </c>
      <c r="BH32">
        <v>0.14442088614371359</v>
      </c>
      <c r="BI32">
        <v>0.1345197003939072</v>
      </c>
      <c r="BJ32">
        <v>-2.0065209580320311</v>
      </c>
      <c r="BK32">
        <v>5.0429926749386463E-2</v>
      </c>
    </row>
    <row r="33" spans="2:63" x14ac:dyDescent="0.25">
      <c r="B33" t="s">
        <v>896</v>
      </c>
      <c r="C33" t="s">
        <v>750</v>
      </c>
      <c r="D33">
        <v>800</v>
      </c>
      <c r="E33">
        <v>0.12973290701239501</v>
      </c>
      <c r="F33">
        <v>800</v>
      </c>
      <c r="G33">
        <v>0.872</v>
      </c>
      <c r="H33">
        <v>23.012249538413698</v>
      </c>
      <c r="I33" t="s">
        <v>195</v>
      </c>
      <c r="J33" t="s">
        <v>621</v>
      </c>
      <c r="K33">
        <v>0.872</v>
      </c>
      <c r="L33" t="s">
        <v>893</v>
      </c>
      <c r="M33">
        <v>0.1345197003939072</v>
      </c>
      <c r="N33">
        <v>4.2407210187287072E-3</v>
      </c>
      <c r="O33">
        <v>-2.0065209580320311</v>
      </c>
      <c r="P33">
        <v>3.0701512003762581E-2</v>
      </c>
      <c r="Q33">
        <v>0.12980467333722889</v>
      </c>
      <c r="R33">
        <v>0.13762086868611981</v>
      </c>
      <c r="S33">
        <v>-2.041724471222631</v>
      </c>
      <c r="T33">
        <v>-1.98325270301943</v>
      </c>
      <c r="U33">
        <v>0.9973388577607335</v>
      </c>
      <c r="V33">
        <v>1.005782091850743</v>
      </c>
      <c r="W33">
        <v>823.06025718897718</v>
      </c>
      <c r="X33">
        <v>977.55822067620034</v>
      </c>
      <c r="Y33">
        <v>0</v>
      </c>
      <c r="Z33">
        <v>-1.7457134539130581</v>
      </c>
      <c r="AA33">
        <v>9.5438923446015872E-2</v>
      </c>
      <c r="AB33">
        <v>6.3760725169151322E-2</v>
      </c>
      <c r="AC33">
        <v>2.5342508505720441E-2</v>
      </c>
      <c r="AD33">
        <v>-1.775179315560637</v>
      </c>
      <c r="AE33">
        <v>-1.634994002158523</v>
      </c>
      <c r="AF33">
        <v>8.3134026848813825E-2</v>
      </c>
      <c r="AG33">
        <v>0.14279911630635181</v>
      </c>
      <c r="AH33">
        <v>1</v>
      </c>
      <c r="AI33">
        <v>1</v>
      </c>
      <c r="AJ33">
        <v>0.49800722951064602</v>
      </c>
      <c r="AK33">
        <v>0.15337114664767981</v>
      </c>
      <c r="AL33" t="s">
        <v>395</v>
      </c>
      <c r="AM33">
        <v>1.198282825623296</v>
      </c>
      <c r="AN33">
        <v>3.6620630264535249E-2</v>
      </c>
      <c r="AQ33">
        <v>0.12977905270866341</v>
      </c>
      <c r="AR33">
        <v>1.483370632914488E-2</v>
      </c>
      <c r="AY33">
        <v>7.4219948220204971E-3</v>
      </c>
      <c r="AZ33">
        <v>3.9415348951322817E-3</v>
      </c>
      <c r="BA33">
        <v>0.97659997488281336</v>
      </c>
      <c r="BB33">
        <v>0.97191996985937601</v>
      </c>
      <c r="BC33">
        <v>0.93202360825455399</v>
      </c>
      <c r="BD33">
        <v>1</v>
      </c>
      <c r="BE33">
        <v>1</v>
      </c>
      <c r="BF33">
        <v>5.050440335030127E-2</v>
      </c>
      <c r="BG33">
        <v>7.2862130457034763E-3</v>
      </c>
      <c r="BH33">
        <v>0.1442688669177202</v>
      </c>
      <c r="BI33">
        <v>0.1345197003939072</v>
      </c>
      <c r="BJ33">
        <v>-2.0065209580320311</v>
      </c>
      <c r="BK33">
        <v>5.050440335030127E-2</v>
      </c>
    </row>
    <row r="34" spans="2:63" x14ac:dyDescent="0.25">
      <c r="B34" t="s">
        <v>897</v>
      </c>
      <c r="C34" t="s">
        <v>750</v>
      </c>
      <c r="D34">
        <v>1200</v>
      </c>
      <c r="E34">
        <v>0.14795234549516001</v>
      </c>
      <c r="F34">
        <v>1200</v>
      </c>
      <c r="G34">
        <v>0.872</v>
      </c>
      <c r="H34">
        <v>4.9889444600018802</v>
      </c>
      <c r="I34" t="s">
        <v>195</v>
      </c>
      <c r="J34" t="s">
        <v>622</v>
      </c>
      <c r="K34">
        <v>0.872</v>
      </c>
      <c r="L34" t="s">
        <v>898</v>
      </c>
      <c r="M34">
        <v>0.1322553611432053</v>
      </c>
      <c r="N34">
        <v>1.163311909779232E-3</v>
      </c>
      <c r="O34">
        <v>-2.023059243741502</v>
      </c>
      <c r="P34">
        <v>8.7783433990061138E-3</v>
      </c>
      <c r="Q34">
        <v>0.13072271664176219</v>
      </c>
      <c r="R34">
        <v>0.1339044272273667</v>
      </c>
      <c r="S34">
        <v>-2.03467686594403</v>
      </c>
      <c r="T34">
        <v>-2.0106289631481382</v>
      </c>
      <c r="U34">
        <v>0.99552607820923944</v>
      </c>
      <c r="V34">
        <v>1.001992350875232</v>
      </c>
      <c r="W34">
        <v>2176.9958589372891</v>
      </c>
      <c r="X34">
        <v>2506.372663374254</v>
      </c>
      <c r="Y34">
        <v>0</v>
      </c>
      <c r="Z34">
        <v>-1.757085734980748</v>
      </c>
      <c r="AA34">
        <v>9.8252295728659303E-2</v>
      </c>
      <c r="AB34">
        <v>2.6981144670063701E-2</v>
      </c>
      <c r="AC34">
        <v>8.8521786093067132E-3</v>
      </c>
      <c r="AD34">
        <v>-1.7878315267862199</v>
      </c>
      <c r="AE34">
        <v>-1.7109233988543531</v>
      </c>
      <c r="AF34">
        <v>8.8304424831374462E-2</v>
      </c>
      <c r="AG34">
        <v>0.11311033040463001</v>
      </c>
      <c r="AH34">
        <v>1</v>
      </c>
      <c r="AI34">
        <v>1</v>
      </c>
      <c r="AJ34">
        <v>0.49583328492598439</v>
      </c>
      <c r="AK34">
        <v>0.19705983975649249</v>
      </c>
      <c r="AL34" t="s">
        <v>395</v>
      </c>
      <c r="AM34">
        <v>1.198282825623296</v>
      </c>
      <c r="AN34">
        <v>3.6620630264535249E-2</v>
      </c>
      <c r="AQ34">
        <v>0.12977905270866341</v>
      </c>
      <c r="AR34">
        <v>1.483370632914488E-2</v>
      </c>
      <c r="AY34">
        <v>7.4219948220204971E-3</v>
      </c>
      <c r="AZ34">
        <v>3.9415348951322817E-3</v>
      </c>
      <c r="BA34">
        <v>0.97659997488281336</v>
      </c>
      <c r="BB34">
        <v>0.97191996985937601</v>
      </c>
      <c r="BC34">
        <v>0.93202360825455399</v>
      </c>
      <c r="BD34">
        <v>1</v>
      </c>
      <c r="BE34">
        <v>1</v>
      </c>
      <c r="BF34">
        <v>7.3359602892540315E-2</v>
      </c>
      <c r="BG34">
        <v>9.7644345910700321E-3</v>
      </c>
      <c r="BH34">
        <v>0.13310370021186341</v>
      </c>
      <c r="BI34">
        <v>0.1322553611432053</v>
      </c>
      <c r="BJ34">
        <v>-2.023059243741502</v>
      </c>
      <c r="BK34">
        <v>7.3359602892540315E-2</v>
      </c>
    </row>
    <row r="35" spans="2:63" x14ac:dyDescent="0.25">
      <c r="B35" t="s">
        <v>899</v>
      </c>
      <c r="C35" t="s">
        <v>750</v>
      </c>
      <c r="D35">
        <v>1200</v>
      </c>
      <c r="E35">
        <v>0.135054934080855</v>
      </c>
      <c r="F35">
        <v>1200</v>
      </c>
      <c r="G35">
        <v>0.872</v>
      </c>
      <c r="H35">
        <v>11.0219944300755</v>
      </c>
      <c r="I35" t="s">
        <v>195</v>
      </c>
      <c r="J35" t="s">
        <v>622</v>
      </c>
      <c r="K35">
        <v>0.872</v>
      </c>
      <c r="L35" t="s">
        <v>898</v>
      </c>
      <c r="M35">
        <v>0.1322553611432053</v>
      </c>
      <c r="N35">
        <v>1.163311909779232E-3</v>
      </c>
      <c r="O35">
        <v>-2.023059243741502</v>
      </c>
      <c r="P35">
        <v>8.7783433990061138E-3</v>
      </c>
      <c r="Q35">
        <v>0.13072271664176219</v>
      </c>
      <c r="R35">
        <v>0.1339044272273667</v>
      </c>
      <c r="S35">
        <v>-2.03467686594403</v>
      </c>
      <c r="T35">
        <v>-2.0106289631481382</v>
      </c>
      <c r="U35">
        <v>0.99552607820923944</v>
      </c>
      <c r="V35">
        <v>1.001992350875232</v>
      </c>
      <c r="W35">
        <v>2176.9958589372891</v>
      </c>
      <c r="X35">
        <v>2506.372663374254</v>
      </c>
      <c r="Y35">
        <v>0</v>
      </c>
      <c r="Z35">
        <v>-1.757085734980748</v>
      </c>
      <c r="AA35">
        <v>9.8252295728659303E-2</v>
      </c>
      <c r="AB35">
        <v>2.6981144670063701E-2</v>
      </c>
      <c r="AC35">
        <v>8.8521786093067132E-3</v>
      </c>
      <c r="AD35">
        <v>-1.7878315267862199</v>
      </c>
      <c r="AE35">
        <v>-1.7109233988543531</v>
      </c>
      <c r="AF35">
        <v>8.8304424831374462E-2</v>
      </c>
      <c r="AG35">
        <v>0.11311033040463001</v>
      </c>
      <c r="AH35">
        <v>1</v>
      </c>
      <c r="AI35">
        <v>1</v>
      </c>
      <c r="AJ35">
        <v>0.49583328492598439</v>
      </c>
      <c r="AK35">
        <v>0.19705983975649249</v>
      </c>
      <c r="AL35" t="s">
        <v>395</v>
      </c>
      <c r="AM35">
        <v>1.198282825623296</v>
      </c>
      <c r="AN35">
        <v>3.6620630264535249E-2</v>
      </c>
      <c r="AQ35">
        <v>0.12977905270866341</v>
      </c>
      <c r="AR35">
        <v>1.483370632914488E-2</v>
      </c>
      <c r="AY35">
        <v>7.4219948220204971E-3</v>
      </c>
      <c r="AZ35">
        <v>3.9415348951322817E-3</v>
      </c>
      <c r="BA35">
        <v>0.97659997488281336</v>
      </c>
      <c r="BB35">
        <v>0.97191996985937601</v>
      </c>
      <c r="BC35">
        <v>0.93202360825455399</v>
      </c>
      <c r="BD35">
        <v>1</v>
      </c>
      <c r="BE35">
        <v>1</v>
      </c>
      <c r="BF35">
        <v>7.3339716566570068E-2</v>
      </c>
      <c r="BG35">
        <v>9.7132223193891597E-3</v>
      </c>
      <c r="BH35">
        <v>0.1324415033779483</v>
      </c>
      <c r="BI35">
        <v>0.1322553611432053</v>
      </c>
      <c r="BJ35">
        <v>-2.023059243741502</v>
      </c>
      <c r="BK35">
        <v>7.3339716566570068E-2</v>
      </c>
    </row>
    <row r="36" spans="2:63" x14ac:dyDescent="0.25">
      <c r="B36" t="s">
        <v>900</v>
      </c>
      <c r="C36" t="s">
        <v>750</v>
      </c>
      <c r="D36">
        <v>1200</v>
      </c>
      <c r="E36">
        <v>0.13202172484779401</v>
      </c>
      <c r="F36">
        <v>1200</v>
      </c>
      <c r="G36">
        <v>0.872</v>
      </c>
      <c r="H36">
        <v>15.000257397699601</v>
      </c>
      <c r="I36" t="s">
        <v>195</v>
      </c>
      <c r="J36" t="s">
        <v>622</v>
      </c>
      <c r="K36">
        <v>0.872</v>
      </c>
      <c r="L36" t="s">
        <v>898</v>
      </c>
      <c r="M36">
        <v>0.1322553611432053</v>
      </c>
      <c r="N36">
        <v>1.163311909779232E-3</v>
      </c>
      <c r="O36">
        <v>-2.023059243741502</v>
      </c>
      <c r="P36">
        <v>8.7783433990061138E-3</v>
      </c>
      <c r="Q36">
        <v>0.13072271664176219</v>
      </c>
      <c r="R36">
        <v>0.1339044272273667</v>
      </c>
      <c r="S36">
        <v>-2.03467686594403</v>
      </c>
      <c r="T36">
        <v>-2.0106289631481382</v>
      </c>
      <c r="U36">
        <v>0.99552607820923944</v>
      </c>
      <c r="V36">
        <v>1.001992350875232</v>
      </c>
      <c r="W36">
        <v>2176.9958589372891</v>
      </c>
      <c r="X36">
        <v>2506.372663374254</v>
      </c>
      <c r="Y36">
        <v>0</v>
      </c>
      <c r="Z36">
        <v>-1.757085734980748</v>
      </c>
      <c r="AA36">
        <v>9.8252295728659303E-2</v>
      </c>
      <c r="AB36">
        <v>2.6981144670063701E-2</v>
      </c>
      <c r="AC36">
        <v>8.8521786093067132E-3</v>
      </c>
      <c r="AD36">
        <v>-1.7878315267862199</v>
      </c>
      <c r="AE36">
        <v>-1.7109233988543531</v>
      </c>
      <c r="AF36">
        <v>8.8304424831374462E-2</v>
      </c>
      <c r="AG36">
        <v>0.11311033040463001</v>
      </c>
      <c r="AH36">
        <v>1</v>
      </c>
      <c r="AI36">
        <v>1</v>
      </c>
      <c r="AJ36">
        <v>0.49583328492598439</v>
      </c>
      <c r="AK36">
        <v>0.19705983975649249</v>
      </c>
      <c r="AL36" t="s">
        <v>395</v>
      </c>
      <c r="AM36">
        <v>1.198282825623296</v>
      </c>
      <c r="AN36">
        <v>3.6620630264535249E-2</v>
      </c>
      <c r="AQ36">
        <v>0.12977905270866341</v>
      </c>
      <c r="AR36">
        <v>1.483370632914488E-2</v>
      </c>
      <c r="AY36">
        <v>7.4219948220204971E-3</v>
      </c>
      <c r="AZ36">
        <v>3.9415348951322817E-3</v>
      </c>
      <c r="BA36">
        <v>0.97659997488281336</v>
      </c>
      <c r="BB36">
        <v>0.97191996985937601</v>
      </c>
      <c r="BC36">
        <v>0.93202360825455399</v>
      </c>
      <c r="BD36">
        <v>1</v>
      </c>
      <c r="BE36">
        <v>1</v>
      </c>
      <c r="BF36">
        <v>7.3309852356574681E-2</v>
      </c>
      <c r="BG36">
        <v>9.723469725399541E-3</v>
      </c>
      <c r="BH36">
        <v>0.1326352381410506</v>
      </c>
      <c r="BI36">
        <v>0.1322553611432053</v>
      </c>
      <c r="BJ36">
        <v>-2.023059243741502</v>
      </c>
      <c r="BK36">
        <v>7.3309852356574681E-2</v>
      </c>
    </row>
    <row r="37" spans="2:63" x14ac:dyDescent="0.25">
      <c r="B37" t="s">
        <v>901</v>
      </c>
      <c r="C37" t="s">
        <v>750</v>
      </c>
      <c r="D37">
        <v>1200</v>
      </c>
      <c r="E37">
        <v>0.119984477245849</v>
      </c>
      <c r="F37">
        <v>1200</v>
      </c>
      <c r="G37">
        <v>0.872</v>
      </c>
      <c r="H37">
        <v>44.1357886450634</v>
      </c>
      <c r="I37" t="s">
        <v>195</v>
      </c>
      <c r="J37" t="s">
        <v>622</v>
      </c>
      <c r="K37">
        <v>0.872</v>
      </c>
      <c r="L37" t="s">
        <v>898</v>
      </c>
      <c r="M37">
        <v>0.1322553611432053</v>
      </c>
      <c r="N37">
        <v>1.163311909779232E-3</v>
      </c>
      <c r="O37">
        <v>-2.023059243741502</v>
      </c>
      <c r="P37">
        <v>8.7783433990061138E-3</v>
      </c>
      <c r="Q37">
        <v>0.13072271664176219</v>
      </c>
      <c r="R37">
        <v>0.1339044272273667</v>
      </c>
      <c r="S37">
        <v>-2.03467686594403</v>
      </c>
      <c r="T37">
        <v>-2.0106289631481382</v>
      </c>
      <c r="U37">
        <v>0.99552607820923944</v>
      </c>
      <c r="V37">
        <v>1.001992350875232</v>
      </c>
      <c r="W37">
        <v>2176.9958589372891</v>
      </c>
      <c r="X37">
        <v>2506.372663374254</v>
      </c>
      <c r="Y37">
        <v>0</v>
      </c>
      <c r="Z37">
        <v>-1.757085734980748</v>
      </c>
      <c r="AA37">
        <v>9.8252295728659303E-2</v>
      </c>
      <c r="AB37">
        <v>2.6981144670063701E-2</v>
      </c>
      <c r="AC37">
        <v>8.8521786093067132E-3</v>
      </c>
      <c r="AD37">
        <v>-1.7878315267862199</v>
      </c>
      <c r="AE37">
        <v>-1.7109233988543531</v>
      </c>
      <c r="AF37">
        <v>8.8304424831374462E-2</v>
      </c>
      <c r="AG37">
        <v>0.11311033040463001</v>
      </c>
      <c r="AH37">
        <v>1</v>
      </c>
      <c r="AI37">
        <v>1</v>
      </c>
      <c r="AJ37">
        <v>0.49583328492598439</v>
      </c>
      <c r="AK37">
        <v>0.19705983975649249</v>
      </c>
      <c r="AL37" t="s">
        <v>395</v>
      </c>
      <c r="AM37">
        <v>1.198282825623296</v>
      </c>
      <c r="AN37">
        <v>3.6620630264535249E-2</v>
      </c>
      <c r="AQ37">
        <v>0.12977905270866341</v>
      </c>
      <c r="AR37">
        <v>1.483370632914488E-2</v>
      </c>
      <c r="AY37">
        <v>7.4219948220204971E-3</v>
      </c>
      <c r="AZ37">
        <v>3.9415348951322817E-3</v>
      </c>
      <c r="BA37">
        <v>0.97659997488281336</v>
      </c>
      <c r="BB37">
        <v>0.97191996985937601</v>
      </c>
      <c r="BC37">
        <v>0.93202360825455399</v>
      </c>
      <c r="BD37">
        <v>1</v>
      </c>
      <c r="BE37">
        <v>1</v>
      </c>
      <c r="BF37">
        <v>7.3306179327637125E-2</v>
      </c>
      <c r="BG37">
        <v>9.7287483511551438E-3</v>
      </c>
      <c r="BH37">
        <v>0.13271389179448501</v>
      </c>
      <c r="BI37">
        <v>0.1322553611432053</v>
      </c>
      <c r="BJ37">
        <v>-2.023059243741502</v>
      </c>
      <c r="BK37">
        <v>7.3306179327637125E-2</v>
      </c>
    </row>
    <row r="38" spans="2:63" x14ac:dyDescent="0.25">
      <c r="B38" t="s">
        <v>902</v>
      </c>
      <c r="C38" t="s">
        <v>750</v>
      </c>
      <c r="D38">
        <v>1200</v>
      </c>
      <c r="E38">
        <v>0.1140098637817</v>
      </c>
      <c r="F38">
        <v>1200</v>
      </c>
      <c r="G38">
        <v>0.872</v>
      </c>
      <c r="H38">
        <v>66.028036695398001</v>
      </c>
      <c r="I38" t="s">
        <v>195</v>
      </c>
      <c r="J38" t="s">
        <v>622</v>
      </c>
      <c r="K38">
        <v>0.872</v>
      </c>
      <c r="L38" t="s">
        <v>898</v>
      </c>
      <c r="M38">
        <v>0.1322553611432053</v>
      </c>
      <c r="N38">
        <v>1.163311909779232E-3</v>
      </c>
      <c r="O38">
        <v>-2.023059243741502</v>
      </c>
      <c r="P38">
        <v>8.7783433990061138E-3</v>
      </c>
      <c r="Q38">
        <v>0.13072271664176219</v>
      </c>
      <c r="R38">
        <v>0.1339044272273667</v>
      </c>
      <c r="S38">
        <v>-2.03467686594403</v>
      </c>
      <c r="T38">
        <v>-2.0106289631481382</v>
      </c>
      <c r="U38">
        <v>0.99552607820923944</v>
      </c>
      <c r="V38">
        <v>1.001992350875232</v>
      </c>
      <c r="W38">
        <v>2176.9958589372891</v>
      </c>
      <c r="X38">
        <v>2506.372663374254</v>
      </c>
      <c r="Y38">
        <v>0</v>
      </c>
      <c r="Z38">
        <v>-1.757085734980748</v>
      </c>
      <c r="AA38">
        <v>9.8252295728659303E-2</v>
      </c>
      <c r="AB38">
        <v>2.6981144670063701E-2</v>
      </c>
      <c r="AC38">
        <v>8.8521786093067132E-3</v>
      </c>
      <c r="AD38">
        <v>-1.7878315267862199</v>
      </c>
      <c r="AE38">
        <v>-1.7109233988543531</v>
      </c>
      <c r="AF38">
        <v>8.8304424831374462E-2</v>
      </c>
      <c r="AG38">
        <v>0.11311033040463001</v>
      </c>
      <c r="AH38">
        <v>1</v>
      </c>
      <c r="AI38">
        <v>1</v>
      </c>
      <c r="AJ38">
        <v>0.49583328492598439</v>
      </c>
      <c r="AK38">
        <v>0.19705983975649249</v>
      </c>
      <c r="AL38" t="s">
        <v>395</v>
      </c>
      <c r="AM38">
        <v>1.198282825623296</v>
      </c>
      <c r="AN38">
        <v>3.6620630264535249E-2</v>
      </c>
      <c r="AQ38">
        <v>0.12977905270866341</v>
      </c>
      <c r="AR38">
        <v>1.483370632914488E-2</v>
      </c>
      <c r="AY38">
        <v>7.4219948220204971E-3</v>
      </c>
      <c r="AZ38">
        <v>3.9415348951322817E-3</v>
      </c>
      <c r="BA38">
        <v>0.97659997488281336</v>
      </c>
      <c r="BB38">
        <v>0.97191996985937601</v>
      </c>
      <c r="BC38">
        <v>0.93202360825455399</v>
      </c>
      <c r="BD38">
        <v>1</v>
      </c>
      <c r="BE38">
        <v>1</v>
      </c>
      <c r="BF38">
        <v>7.332262820088456E-2</v>
      </c>
      <c r="BG38">
        <v>9.6947511631444959E-3</v>
      </c>
      <c r="BH38">
        <v>0.13222045364472551</v>
      </c>
      <c r="BI38">
        <v>0.1322553611432053</v>
      </c>
      <c r="BJ38">
        <v>-2.023059243741502</v>
      </c>
      <c r="BK38">
        <v>7.332262820088456E-2</v>
      </c>
    </row>
    <row r="39" spans="2:63" x14ac:dyDescent="0.25">
      <c r="B39" t="s">
        <v>903</v>
      </c>
      <c r="C39" t="s">
        <v>750</v>
      </c>
      <c r="D39">
        <v>100</v>
      </c>
      <c r="E39">
        <v>0.231022383131816</v>
      </c>
      <c r="F39">
        <v>100</v>
      </c>
      <c r="G39">
        <v>0.81120000000000003</v>
      </c>
      <c r="H39">
        <v>4.9971111564584803</v>
      </c>
      <c r="I39" t="s">
        <v>195</v>
      </c>
      <c r="J39" t="s">
        <v>623</v>
      </c>
      <c r="K39">
        <v>0.81120000000000003</v>
      </c>
      <c r="L39" t="s">
        <v>904</v>
      </c>
      <c r="M39">
        <v>0.2074713265675017</v>
      </c>
      <c r="N39">
        <v>5.5359161587760627E-3</v>
      </c>
      <c r="O39">
        <v>-1.5731177787455699</v>
      </c>
      <c r="P39">
        <v>2.670262181085804E-2</v>
      </c>
      <c r="Q39">
        <v>0.2001624394283171</v>
      </c>
      <c r="R39">
        <v>0.21546927643498881</v>
      </c>
      <c r="S39">
        <v>-1.6086260449469401</v>
      </c>
      <c r="T39">
        <v>-1.5349369483505411</v>
      </c>
      <c r="U39">
        <v>0.95449122438468026</v>
      </c>
      <c r="V39">
        <v>1.002318080911496</v>
      </c>
      <c r="W39">
        <v>2679.3569023424138</v>
      </c>
      <c r="X39">
        <v>2043.4261082456551</v>
      </c>
      <c r="Y39">
        <v>0</v>
      </c>
      <c r="Z39">
        <v>-1.34736721602933</v>
      </c>
      <c r="AA39">
        <v>8.3590585945096302E-2</v>
      </c>
      <c r="AB39">
        <v>5.6245461067031398E-2</v>
      </c>
      <c r="AC39">
        <v>1.6489281521422192E-2</v>
      </c>
      <c r="AD39">
        <v>-1.406690175081154</v>
      </c>
      <c r="AE39">
        <v>-1.242377678576448</v>
      </c>
      <c r="AF39">
        <v>6.6442620219568441E-2</v>
      </c>
      <c r="AG39">
        <v>0.11507069761469189</v>
      </c>
      <c r="AH39">
        <v>1</v>
      </c>
      <c r="AI39">
        <v>1</v>
      </c>
      <c r="AJ39">
        <v>0.49252737333343971</v>
      </c>
      <c r="AK39">
        <v>0.2219120198251005</v>
      </c>
      <c r="AL39" t="s">
        <v>395</v>
      </c>
      <c r="AM39">
        <v>1.198282825623296</v>
      </c>
      <c r="AN39">
        <v>3.6620630264535249E-2</v>
      </c>
      <c r="AQ39">
        <v>0.12977905270866341</v>
      </c>
      <c r="AR39">
        <v>1.483370632914488E-2</v>
      </c>
      <c r="AY39">
        <v>7.4219948220204971E-3</v>
      </c>
      <c r="AZ39">
        <v>3.9415348951322817E-3</v>
      </c>
      <c r="BA39">
        <v>0.97659997488281336</v>
      </c>
      <c r="BB39">
        <v>0.97191996985937601</v>
      </c>
      <c r="BC39">
        <v>0.93202360825455399</v>
      </c>
      <c r="BD39">
        <v>1</v>
      </c>
      <c r="BE39">
        <v>1</v>
      </c>
      <c r="BF39">
        <v>-0.1275443121081912</v>
      </c>
      <c r="BG39">
        <v>7.4765387624240254E-3</v>
      </c>
      <c r="BH39">
        <v>-5.8619146858402811E-2</v>
      </c>
      <c r="BI39">
        <v>0.2074713265675017</v>
      </c>
      <c r="BJ39">
        <v>-1.5731177787455699</v>
      </c>
      <c r="BK39">
        <v>-0.1275443121081912</v>
      </c>
    </row>
    <row r="40" spans="2:63" x14ac:dyDescent="0.25">
      <c r="B40" t="s">
        <v>905</v>
      </c>
      <c r="C40" t="s">
        <v>750</v>
      </c>
      <c r="D40">
        <v>100</v>
      </c>
      <c r="E40">
        <v>0.22612082932664901</v>
      </c>
      <c r="F40">
        <v>100</v>
      </c>
      <c r="G40">
        <v>0.81120000000000003</v>
      </c>
      <c r="H40">
        <v>6.0193618496859296</v>
      </c>
      <c r="I40" t="s">
        <v>195</v>
      </c>
      <c r="J40" t="s">
        <v>623</v>
      </c>
      <c r="K40">
        <v>0.81120000000000003</v>
      </c>
      <c r="L40" t="s">
        <v>904</v>
      </c>
      <c r="M40">
        <v>0.2074713265675017</v>
      </c>
      <c r="N40">
        <v>5.5359161587760627E-3</v>
      </c>
      <c r="O40">
        <v>-1.5731177787455699</v>
      </c>
      <c r="P40">
        <v>2.670262181085804E-2</v>
      </c>
      <c r="Q40">
        <v>0.2001624394283171</v>
      </c>
      <c r="R40">
        <v>0.21546927643498881</v>
      </c>
      <c r="S40">
        <v>-1.6086260449469401</v>
      </c>
      <c r="T40">
        <v>-1.5349369483505411</v>
      </c>
      <c r="U40">
        <v>0.95449122438468026</v>
      </c>
      <c r="V40">
        <v>1.002318080911496</v>
      </c>
      <c r="W40">
        <v>2679.3569023424138</v>
      </c>
      <c r="X40">
        <v>2043.4261082456551</v>
      </c>
      <c r="Y40">
        <v>0</v>
      </c>
      <c r="Z40">
        <v>-1.34736721602933</v>
      </c>
      <c r="AA40">
        <v>8.3590585945096302E-2</v>
      </c>
      <c r="AB40">
        <v>5.6245461067031398E-2</v>
      </c>
      <c r="AC40">
        <v>1.6489281521422192E-2</v>
      </c>
      <c r="AD40">
        <v>-1.406690175081154</v>
      </c>
      <c r="AE40">
        <v>-1.242377678576448</v>
      </c>
      <c r="AF40">
        <v>6.6442620219568441E-2</v>
      </c>
      <c r="AG40">
        <v>0.11507069761469189</v>
      </c>
      <c r="AH40">
        <v>1</v>
      </c>
      <c r="AI40">
        <v>1</v>
      </c>
      <c r="AJ40">
        <v>0.49252737333343971</v>
      </c>
      <c r="AK40">
        <v>0.2219120198251005</v>
      </c>
      <c r="AL40" t="s">
        <v>395</v>
      </c>
      <c r="AM40">
        <v>1.198282825623296</v>
      </c>
      <c r="AN40">
        <v>3.6620630264535249E-2</v>
      </c>
      <c r="AQ40">
        <v>0.12977905270866341</v>
      </c>
      <c r="AR40">
        <v>1.483370632914488E-2</v>
      </c>
      <c r="AY40">
        <v>7.4219948220204971E-3</v>
      </c>
      <c r="AZ40">
        <v>3.9415348951322817E-3</v>
      </c>
      <c r="BA40">
        <v>0.97659997488281336</v>
      </c>
      <c r="BB40">
        <v>0.97191996985937601</v>
      </c>
      <c r="BC40">
        <v>0.93202360825455399</v>
      </c>
      <c r="BD40">
        <v>1</v>
      </c>
      <c r="BE40">
        <v>1</v>
      </c>
      <c r="BF40">
        <v>-0.12755074739717029</v>
      </c>
      <c r="BG40">
        <v>7.4622877430706612E-3</v>
      </c>
      <c r="BH40">
        <v>-5.8504461128984407E-2</v>
      </c>
      <c r="BI40">
        <v>0.2074713265675017</v>
      </c>
      <c r="BJ40">
        <v>-1.5731177787455699</v>
      </c>
      <c r="BK40">
        <v>-0.12755074739717029</v>
      </c>
    </row>
    <row r="41" spans="2:63" x14ac:dyDescent="0.25">
      <c r="B41" t="s">
        <v>906</v>
      </c>
      <c r="C41" t="s">
        <v>750</v>
      </c>
      <c r="D41">
        <v>100</v>
      </c>
      <c r="E41">
        <v>0.217949330993254</v>
      </c>
      <c r="F41">
        <v>100</v>
      </c>
      <c r="G41">
        <v>0.81120000000000003</v>
      </c>
      <c r="H41">
        <v>7.9866058659858199</v>
      </c>
      <c r="I41" t="s">
        <v>195</v>
      </c>
      <c r="J41" t="s">
        <v>623</v>
      </c>
      <c r="K41">
        <v>0.81120000000000003</v>
      </c>
      <c r="L41" t="s">
        <v>904</v>
      </c>
      <c r="M41">
        <v>0.2074713265675017</v>
      </c>
      <c r="N41">
        <v>5.5359161587760627E-3</v>
      </c>
      <c r="O41">
        <v>-1.5731177787455699</v>
      </c>
      <c r="P41">
        <v>2.670262181085804E-2</v>
      </c>
      <c r="Q41">
        <v>0.2001624394283171</v>
      </c>
      <c r="R41">
        <v>0.21546927643498881</v>
      </c>
      <c r="S41">
        <v>-1.6086260449469401</v>
      </c>
      <c r="T41">
        <v>-1.5349369483505411</v>
      </c>
      <c r="U41">
        <v>0.95449122438468026</v>
      </c>
      <c r="V41">
        <v>1.002318080911496</v>
      </c>
      <c r="W41">
        <v>2679.3569023424138</v>
      </c>
      <c r="X41">
        <v>2043.4261082456551</v>
      </c>
      <c r="Y41">
        <v>0</v>
      </c>
      <c r="Z41">
        <v>-1.34736721602933</v>
      </c>
      <c r="AA41">
        <v>8.3590585945096302E-2</v>
      </c>
      <c r="AB41">
        <v>5.6245461067031398E-2</v>
      </c>
      <c r="AC41">
        <v>1.6489281521422192E-2</v>
      </c>
      <c r="AD41">
        <v>-1.406690175081154</v>
      </c>
      <c r="AE41">
        <v>-1.242377678576448</v>
      </c>
      <c r="AF41">
        <v>6.6442620219568441E-2</v>
      </c>
      <c r="AG41">
        <v>0.11507069761469189</v>
      </c>
      <c r="AH41">
        <v>1</v>
      </c>
      <c r="AI41">
        <v>1</v>
      </c>
      <c r="AJ41">
        <v>0.49252737333343971</v>
      </c>
      <c r="AK41">
        <v>0.2219120198251005</v>
      </c>
      <c r="AL41" t="s">
        <v>395</v>
      </c>
      <c r="AM41">
        <v>1.198282825623296</v>
      </c>
      <c r="AN41">
        <v>3.6620630264535249E-2</v>
      </c>
      <c r="AQ41">
        <v>0.12977905270866341</v>
      </c>
      <c r="AR41">
        <v>1.483370632914488E-2</v>
      </c>
      <c r="AY41">
        <v>7.4219948220204971E-3</v>
      </c>
      <c r="AZ41">
        <v>3.9415348951322817E-3</v>
      </c>
      <c r="BA41">
        <v>0.97659997488281336</v>
      </c>
      <c r="BB41">
        <v>0.97191996985937601</v>
      </c>
      <c r="BC41">
        <v>0.93202360825455399</v>
      </c>
      <c r="BD41">
        <v>1</v>
      </c>
      <c r="BE41">
        <v>1</v>
      </c>
      <c r="BF41">
        <v>-0.1275331785156914</v>
      </c>
      <c r="BG41">
        <v>7.521254767065803E-3</v>
      </c>
      <c r="BH41">
        <v>-5.8974886806733247E-2</v>
      </c>
      <c r="BI41">
        <v>0.2074713265675017</v>
      </c>
      <c r="BJ41">
        <v>-1.5731177787455699</v>
      </c>
      <c r="BK41">
        <v>-0.1275331785156914</v>
      </c>
    </row>
    <row r="42" spans="2:63" x14ac:dyDescent="0.25">
      <c r="B42" t="s">
        <v>907</v>
      </c>
      <c r="C42" t="s">
        <v>750</v>
      </c>
      <c r="D42">
        <v>100</v>
      </c>
      <c r="E42">
        <v>0.196709825002058</v>
      </c>
      <c r="F42">
        <v>100</v>
      </c>
      <c r="G42">
        <v>0.81120000000000003</v>
      </c>
      <c r="H42">
        <v>18.013937387498999</v>
      </c>
      <c r="I42" t="s">
        <v>195</v>
      </c>
      <c r="J42" t="s">
        <v>623</v>
      </c>
      <c r="K42">
        <v>0.81120000000000003</v>
      </c>
      <c r="L42" t="s">
        <v>904</v>
      </c>
      <c r="M42">
        <v>0.2074713265675017</v>
      </c>
      <c r="N42">
        <v>5.5359161587760627E-3</v>
      </c>
      <c r="O42">
        <v>-1.5731177787455699</v>
      </c>
      <c r="P42">
        <v>2.670262181085804E-2</v>
      </c>
      <c r="Q42">
        <v>0.2001624394283171</v>
      </c>
      <c r="R42">
        <v>0.21546927643498881</v>
      </c>
      <c r="S42">
        <v>-1.6086260449469401</v>
      </c>
      <c r="T42">
        <v>-1.5349369483505411</v>
      </c>
      <c r="U42">
        <v>0.95449122438468026</v>
      </c>
      <c r="V42">
        <v>1.002318080911496</v>
      </c>
      <c r="W42">
        <v>2679.3569023424138</v>
      </c>
      <c r="X42">
        <v>2043.4261082456551</v>
      </c>
      <c r="Y42">
        <v>0</v>
      </c>
      <c r="Z42">
        <v>-1.34736721602933</v>
      </c>
      <c r="AA42">
        <v>8.3590585945096302E-2</v>
      </c>
      <c r="AB42">
        <v>5.6245461067031398E-2</v>
      </c>
      <c r="AC42">
        <v>1.6489281521422192E-2</v>
      </c>
      <c r="AD42">
        <v>-1.406690175081154</v>
      </c>
      <c r="AE42">
        <v>-1.242377678576448</v>
      </c>
      <c r="AF42">
        <v>6.6442620219568441E-2</v>
      </c>
      <c r="AG42">
        <v>0.11507069761469189</v>
      </c>
      <c r="AH42">
        <v>1</v>
      </c>
      <c r="AI42">
        <v>1</v>
      </c>
      <c r="AJ42">
        <v>0.49252737333343971</v>
      </c>
      <c r="AK42">
        <v>0.2219120198251005</v>
      </c>
      <c r="AL42" t="s">
        <v>395</v>
      </c>
      <c r="AM42">
        <v>1.198282825623296</v>
      </c>
      <c r="AN42">
        <v>3.6620630264535249E-2</v>
      </c>
      <c r="AQ42">
        <v>0.12977905270866341</v>
      </c>
      <c r="AR42">
        <v>1.483370632914488E-2</v>
      </c>
      <c r="AY42">
        <v>7.4219948220204971E-3</v>
      </c>
      <c r="AZ42">
        <v>3.9415348951322817E-3</v>
      </c>
      <c r="BA42">
        <v>0.97659997488281336</v>
      </c>
      <c r="BB42">
        <v>0.97191996985937601</v>
      </c>
      <c r="BC42">
        <v>0.93202360825455399</v>
      </c>
      <c r="BD42">
        <v>1</v>
      </c>
      <c r="BE42">
        <v>1</v>
      </c>
      <c r="BF42">
        <v>-0.1275148891909747</v>
      </c>
      <c r="BG42">
        <v>7.4792517478302614E-3</v>
      </c>
      <c r="BH42">
        <v>-5.8653948533248089E-2</v>
      </c>
      <c r="BI42">
        <v>0.2074713265675017</v>
      </c>
      <c r="BJ42">
        <v>-1.5731177787455699</v>
      </c>
      <c r="BK42">
        <v>-0.1275148891909747</v>
      </c>
    </row>
    <row r="43" spans="2:63" x14ac:dyDescent="0.25">
      <c r="B43" t="s">
        <v>908</v>
      </c>
      <c r="C43" t="s">
        <v>750</v>
      </c>
      <c r="D43">
        <v>100</v>
      </c>
      <c r="E43">
        <v>0.18367152373095399</v>
      </c>
      <c r="F43">
        <v>100</v>
      </c>
      <c r="G43">
        <v>0.81120000000000003</v>
      </c>
      <c r="H43">
        <v>44.036676879879899</v>
      </c>
      <c r="I43" t="s">
        <v>195</v>
      </c>
      <c r="J43" t="s">
        <v>623</v>
      </c>
      <c r="K43">
        <v>0.81120000000000003</v>
      </c>
      <c r="L43" t="s">
        <v>904</v>
      </c>
      <c r="M43">
        <v>0.2074713265675017</v>
      </c>
      <c r="N43">
        <v>5.5359161587760627E-3</v>
      </c>
      <c r="O43">
        <v>-1.5731177787455699</v>
      </c>
      <c r="P43">
        <v>2.670262181085804E-2</v>
      </c>
      <c r="Q43">
        <v>0.2001624394283171</v>
      </c>
      <c r="R43">
        <v>0.21546927643498881</v>
      </c>
      <c r="S43">
        <v>-1.6086260449469401</v>
      </c>
      <c r="T43">
        <v>-1.5349369483505411</v>
      </c>
      <c r="U43">
        <v>0.95449122438468026</v>
      </c>
      <c r="V43">
        <v>1.002318080911496</v>
      </c>
      <c r="W43">
        <v>2679.3569023424138</v>
      </c>
      <c r="X43">
        <v>2043.4261082456551</v>
      </c>
      <c r="Y43">
        <v>0</v>
      </c>
      <c r="Z43">
        <v>-1.34736721602933</v>
      </c>
      <c r="AA43">
        <v>8.3590585945096302E-2</v>
      </c>
      <c r="AB43">
        <v>5.6245461067031398E-2</v>
      </c>
      <c r="AC43">
        <v>1.6489281521422192E-2</v>
      </c>
      <c r="AD43">
        <v>-1.406690175081154</v>
      </c>
      <c r="AE43">
        <v>-1.242377678576448</v>
      </c>
      <c r="AF43">
        <v>6.6442620219568441E-2</v>
      </c>
      <c r="AG43">
        <v>0.11507069761469189</v>
      </c>
      <c r="AH43">
        <v>1</v>
      </c>
      <c r="AI43">
        <v>1</v>
      </c>
      <c r="AJ43">
        <v>0.49252737333343971</v>
      </c>
      <c r="AK43">
        <v>0.2219120198251005</v>
      </c>
      <c r="AL43" t="s">
        <v>395</v>
      </c>
      <c r="AM43">
        <v>1.198282825623296</v>
      </c>
      <c r="AN43">
        <v>3.6620630264535249E-2</v>
      </c>
      <c r="AQ43">
        <v>0.12977905270866341</v>
      </c>
      <c r="AR43">
        <v>1.483370632914488E-2</v>
      </c>
      <c r="AY43">
        <v>7.4219948220204971E-3</v>
      </c>
      <c r="AZ43">
        <v>3.9415348951322817E-3</v>
      </c>
      <c r="BA43">
        <v>0.97659997488281336</v>
      </c>
      <c r="BB43">
        <v>0.97191996985937601</v>
      </c>
      <c r="BC43">
        <v>0.93202360825455399</v>
      </c>
      <c r="BD43">
        <v>1</v>
      </c>
      <c r="BE43">
        <v>1</v>
      </c>
      <c r="BF43">
        <v>-0.12753286209098849</v>
      </c>
      <c r="BG43">
        <v>7.4931732856084246E-3</v>
      </c>
      <c r="BH43">
        <v>-5.8754842969511743E-2</v>
      </c>
      <c r="BI43">
        <v>0.2074713265675017</v>
      </c>
      <c r="BJ43">
        <v>-1.5731177787455699</v>
      </c>
      <c r="BK43">
        <v>-0.12753286209098849</v>
      </c>
    </row>
    <row r="44" spans="2:63" x14ac:dyDescent="0.25">
      <c r="B44" t="s">
        <v>909</v>
      </c>
      <c r="C44" t="s">
        <v>750</v>
      </c>
      <c r="D44">
        <v>100</v>
      </c>
      <c r="E44">
        <v>0.16581294084470499</v>
      </c>
      <c r="F44">
        <v>100</v>
      </c>
      <c r="G44">
        <v>0.81120000000000003</v>
      </c>
      <c r="H44">
        <v>350.34047789169398</v>
      </c>
      <c r="I44" t="s">
        <v>195</v>
      </c>
      <c r="J44" t="s">
        <v>623</v>
      </c>
      <c r="K44">
        <v>0.81120000000000003</v>
      </c>
      <c r="L44" t="s">
        <v>904</v>
      </c>
      <c r="M44">
        <v>0.2074713265675017</v>
      </c>
      <c r="N44">
        <v>5.5359161587760627E-3</v>
      </c>
      <c r="O44">
        <v>-1.5731177787455699</v>
      </c>
      <c r="P44">
        <v>2.670262181085804E-2</v>
      </c>
      <c r="Q44">
        <v>0.2001624394283171</v>
      </c>
      <c r="R44">
        <v>0.21546927643498881</v>
      </c>
      <c r="S44">
        <v>-1.6086260449469401</v>
      </c>
      <c r="T44">
        <v>-1.5349369483505411</v>
      </c>
      <c r="U44">
        <v>0.95449122438468026</v>
      </c>
      <c r="V44">
        <v>1.002318080911496</v>
      </c>
      <c r="W44">
        <v>2679.3569023424138</v>
      </c>
      <c r="X44">
        <v>2043.4261082456551</v>
      </c>
      <c r="Y44">
        <v>0</v>
      </c>
      <c r="Z44">
        <v>-1.34736721602933</v>
      </c>
      <c r="AA44">
        <v>8.3590585945096302E-2</v>
      </c>
      <c r="AB44">
        <v>5.6245461067031398E-2</v>
      </c>
      <c r="AC44">
        <v>1.6489281521422192E-2</v>
      </c>
      <c r="AD44">
        <v>-1.406690175081154</v>
      </c>
      <c r="AE44">
        <v>-1.242377678576448</v>
      </c>
      <c r="AF44">
        <v>6.6442620219568441E-2</v>
      </c>
      <c r="AG44">
        <v>0.11507069761469189</v>
      </c>
      <c r="AH44">
        <v>1</v>
      </c>
      <c r="AI44">
        <v>1</v>
      </c>
      <c r="AJ44">
        <v>0.49252737333343971</v>
      </c>
      <c r="AK44">
        <v>0.2219120198251005</v>
      </c>
      <c r="AL44" t="s">
        <v>395</v>
      </c>
      <c r="AM44">
        <v>1.198282825623296</v>
      </c>
      <c r="AN44">
        <v>3.6620630264535249E-2</v>
      </c>
      <c r="AQ44">
        <v>0.12977905270866341</v>
      </c>
      <c r="AR44">
        <v>1.483370632914488E-2</v>
      </c>
      <c r="AY44">
        <v>7.4219948220204971E-3</v>
      </c>
      <c r="AZ44">
        <v>3.9415348951322817E-3</v>
      </c>
      <c r="BA44">
        <v>0.97659997488281336</v>
      </c>
      <c r="BB44">
        <v>0.97191996985937601</v>
      </c>
      <c r="BC44">
        <v>0.93202360825455399</v>
      </c>
      <c r="BD44">
        <v>1</v>
      </c>
      <c r="BE44">
        <v>1</v>
      </c>
      <c r="BF44">
        <v>-0.1274785193410107</v>
      </c>
      <c r="BG44">
        <v>7.5301908486210944E-3</v>
      </c>
      <c r="BH44">
        <v>-5.9070272290169139E-2</v>
      </c>
      <c r="BI44">
        <v>0.2074713265675017</v>
      </c>
      <c r="BJ44">
        <v>-1.5731177787455699</v>
      </c>
      <c r="BK44">
        <v>-0.1274785193410107</v>
      </c>
    </row>
    <row r="45" spans="2:63" x14ac:dyDescent="0.25">
      <c r="B45" t="s">
        <v>910</v>
      </c>
      <c r="C45" t="s">
        <v>750</v>
      </c>
      <c r="D45">
        <v>400</v>
      </c>
      <c r="E45">
        <v>0.18678621035134399</v>
      </c>
      <c r="F45">
        <v>400</v>
      </c>
      <c r="G45">
        <v>0.81120000000000003</v>
      </c>
      <c r="H45">
        <v>5.9876430351156396</v>
      </c>
      <c r="I45" t="s">
        <v>195</v>
      </c>
      <c r="J45" t="s">
        <v>624</v>
      </c>
      <c r="K45">
        <v>0.81120000000000003</v>
      </c>
      <c r="L45" t="s">
        <v>911</v>
      </c>
      <c r="M45">
        <v>0.17049203484737099</v>
      </c>
      <c r="N45">
        <v>7.3755285054305422E-3</v>
      </c>
      <c r="O45">
        <v>-1.76989635738244</v>
      </c>
      <c r="P45">
        <v>3.974679867814887E-2</v>
      </c>
      <c r="Q45">
        <v>0.16415869582943929</v>
      </c>
      <c r="R45">
        <v>0.17836610199659059</v>
      </c>
      <c r="S45">
        <v>-1.806921661557112</v>
      </c>
      <c r="T45">
        <v>-1.723917088270229</v>
      </c>
      <c r="U45">
        <v>0.99034899845857338</v>
      </c>
      <c r="V45">
        <v>1.0021728891353641</v>
      </c>
      <c r="W45">
        <v>1037.3147252918959</v>
      </c>
      <c r="X45">
        <v>1197.804615621124</v>
      </c>
      <c r="Y45">
        <v>0</v>
      </c>
      <c r="Z45">
        <v>-1.51175214188414</v>
      </c>
      <c r="AA45">
        <v>9.638060397373957E-2</v>
      </c>
      <c r="AB45">
        <v>0.1004794217365179</v>
      </c>
      <c r="AC45">
        <v>3.003895980288122E-2</v>
      </c>
      <c r="AD45">
        <v>-1.5718922780357469</v>
      </c>
      <c r="AE45">
        <v>-1.326792173143851</v>
      </c>
      <c r="AF45">
        <v>7.8145147725334485E-2</v>
      </c>
      <c r="AG45">
        <v>0.15410890308149691</v>
      </c>
      <c r="AH45">
        <v>1</v>
      </c>
      <c r="AI45">
        <v>1</v>
      </c>
      <c r="AJ45">
        <v>0.49265676047318768</v>
      </c>
      <c r="AK45">
        <v>0.15673143757556329</v>
      </c>
      <c r="AL45" t="s">
        <v>395</v>
      </c>
      <c r="AM45">
        <v>1.198282825623296</v>
      </c>
      <c r="AN45">
        <v>3.6620630264535249E-2</v>
      </c>
      <c r="AQ45">
        <v>0.12977905270866341</v>
      </c>
      <c r="AR45">
        <v>1.483370632914488E-2</v>
      </c>
      <c r="AY45">
        <v>7.4219948220204971E-3</v>
      </c>
      <c r="AZ45">
        <v>3.9415348951322817E-3</v>
      </c>
      <c r="BA45">
        <v>0.97659997488281336</v>
      </c>
      <c r="BB45">
        <v>0.97191996985937601</v>
      </c>
      <c r="BC45">
        <v>0.93202360825455399</v>
      </c>
      <c r="BD45">
        <v>1</v>
      </c>
      <c r="BE45">
        <v>1</v>
      </c>
      <c r="BF45">
        <v>-4.9385391122666072E-2</v>
      </c>
      <c r="BG45">
        <v>3.779725553614137E-3</v>
      </c>
      <c r="BH45">
        <v>-7.6535296525765142E-2</v>
      </c>
      <c r="BI45">
        <v>0.17049203484737099</v>
      </c>
      <c r="BJ45">
        <v>-1.76989635738244</v>
      </c>
      <c r="BK45">
        <v>-4.9385391122666072E-2</v>
      </c>
    </row>
    <row r="46" spans="2:63" x14ac:dyDescent="0.25">
      <c r="B46" t="s">
        <v>912</v>
      </c>
      <c r="C46" t="s">
        <v>750</v>
      </c>
      <c r="D46">
        <v>400</v>
      </c>
      <c r="E46">
        <v>0.178000686609881</v>
      </c>
      <c r="F46">
        <v>400</v>
      </c>
      <c r="G46">
        <v>0.81120000000000003</v>
      </c>
      <c r="H46">
        <v>8.0002156279821008</v>
      </c>
      <c r="I46" t="s">
        <v>195</v>
      </c>
      <c r="J46" t="s">
        <v>624</v>
      </c>
      <c r="K46">
        <v>0.81120000000000003</v>
      </c>
      <c r="L46" t="s">
        <v>911</v>
      </c>
      <c r="M46">
        <v>0.17049203484737099</v>
      </c>
      <c r="N46">
        <v>7.3755285054305422E-3</v>
      </c>
      <c r="O46">
        <v>-1.76989635738244</v>
      </c>
      <c r="P46">
        <v>3.974679867814887E-2</v>
      </c>
      <c r="Q46">
        <v>0.16415869582943929</v>
      </c>
      <c r="R46">
        <v>0.17836610199659059</v>
      </c>
      <c r="S46">
        <v>-1.806921661557112</v>
      </c>
      <c r="T46">
        <v>-1.723917088270229</v>
      </c>
      <c r="U46">
        <v>0.99034899845857338</v>
      </c>
      <c r="V46">
        <v>1.0021728891353641</v>
      </c>
      <c r="W46">
        <v>1037.3147252918959</v>
      </c>
      <c r="X46">
        <v>1197.804615621124</v>
      </c>
      <c r="Y46">
        <v>0</v>
      </c>
      <c r="Z46">
        <v>-1.51175214188414</v>
      </c>
      <c r="AA46">
        <v>9.638060397373957E-2</v>
      </c>
      <c r="AB46">
        <v>0.1004794217365179</v>
      </c>
      <c r="AC46">
        <v>3.003895980288122E-2</v>
      </c>
      <c r="AD46">
        <v>-1.5718922780357469</v>
      </c>
      <c r="AE46">
        <v>-1.326792173143851</v>
      </c>
      <c r="AF46">
        <v>7.8145147725334485E-2</v>
      </c>
      <c r="AG46">
        <v>0.15410890308149691</v>
      </c>
      <c r="AH46">
        <v>1</v>
      </c>
      <c r="AI46">
        <v>1</v>
      </c>
      <c r="AJ46">
        <v>0.49265676047318768</v>
      </c>
      <c r="AK46">
        <v>0.15673143757556329</v>
      </c>
      <c r="AL46" t="s">
        <v>395</v>
      </c>
      <c r="AM46">
        <v>1.198282825623296</v>
      </c>
      <c r="AN46">
        <v>3.6620630264535249E-2</v>
      </c>
      <c r="AQ46">
        <v>0.12977905270866341</v>
      </c>
      <c r="AR46">
        <v>1.483370632914488E-2</v>
      </c>
      <c r="AY46">
        <v>7.4219948220204971E-3</v>
      </c>
      <c r="AZ46">
        <v>3.9415348951322817E-3</v>
      </c>
      <c r="BA46">
        <v>0.97659997488281336</v>
      </c>
      <c r="BB46">
        <v>0.97191996985937601</v>
      </c>
      <c r="BC46">
        <v>0.93202360825455399</v>
      </c>
      <c r="BD46">
        <v>1</v>
      </c>
      <c r="BE46">
        <v>1</v>
      </c>
      <c r="BF46">
        <v>-4.939629118284352E-2</v>
      </c>
      <c r="BG46">
        <v>3.7490365966143268E-3</v>
      </c>
      <c r="BH46">
        <v>-7.5897127230403386E-2</v>
      </c>
      <c r="BI46">
        <v>0.17049203484737099</v>
      </c>
      <c r="BJ46">
        <v>-1.76989635738244</v>
      </c>
      <c r="BK46">
        <v>-4.939629118284352E-2</v>
      </c>
    </row>
    <row r="47" spans="2:63" x14ac:dyDescent="0.25">
      <c r="B47" t="s">
        <v>913</v>
      </c>
      <c r="C47" t="s">
        <v>750</v>
      </c>
      <c r="D47">
        <v>400</v>
      </c>
      <c r="E47">
        <v>0.15681050443055999</v>
      </c>
      <c r="F47">
        <v>400</v>
      </c>
      <c r="G47">
        <v>0.81120000000000003</v>
      </c>
      <c r="H47">
        <v>32.984353379078598</v>
      </c>
      <c r="I47" t="s">
        <v>195</v>
      </c>
      <c r="J47" t="s">
        <v>624</v>
      </c>
      <c r="K47">
        <v>0.81120000000000003</v>
      </c>
      <c r="L47" t="s">
        <v>911</v>
      </c>
      <c r="M47">
        <v>0.17049203484737099</v>
      </c>
      <c r="N47">
        <v>7.3755285054305422E-3</v>
      </c>
      <c r="O47">
        <v>-1.76989635738244</v>
      </c>
      <c r="P47">
        <v>3.974679867814887E-2</v>
      </c>
      <c r="Q47">
        <v>0.16415869582943929</v>
      </c>
      <c r="R47">
        <v>0.17836610199659059</v>
      </c>
      <c r="S47">
        <v>-1.806921661557112</v>
      </c>
      <c r="T47">
        <v>-1.723917088270229</v>
      </c>
      <c r="U47">
        <v>0.99034899845857338</v>
      </c>
      <c r="V47">
        <v>1.0021728891353641</v>
      </c>
      <c r="W47">
        <v>1037.3147252918959</v>
      </c>
      <c r="X47">
        <v>1197.804615621124</v>
      </c>
      <c r="Y47">
        <v>0</v>
      </c>
      <c r="Z47">
        <v>-1.51175214188414</v>
      </c>
      <c r="AA47">
        <v>9.638060397373957E-2</v>
      </c>
      <c r="AB47">
        <v>0.1004794217365179</v>
      </c>
      <c r="AC47">
        <v>3.003895980288122E-2</v>
      </c>
      <c r="AD47">
        <v>-1.5718922780357469</v>
      </c>
      <c r="AE47">
        <v>-1.326792173143851</v>
      </c>
      <c r="AF47">
        <v>7.8145147725334485E-2</v>
      </c>
      <c r="AG47">
        <v>0.15410890308149691</v>
      </c>
      <c r="AH47">
        <v>1</v>
      </c>
      <c r="AI47">
        <v>1</v>
      </c>
      <c r="AJ47">
        <v>0.49265676047318768</v>
      </c>
      <c r="AK47">
        <v>0.15673143757556329</v>
      </c>
      <c r="AL47" t="s">
        <v>395</v>
      </c>
      <c r="AM47">
        <v>1.198282825623296</v>
      </c>
      <c r="AN47">
        <v>3.6620630264535249E-2</v>
      </c>
      <c r="AQ47">
        <v>0.12977905270866341</v>
      </c>
      <c r="AR47">
        <v>1.483370632914488E-2</v>
      </c>
      <c r="AY47">
        <v>7.4219948220204971E-3</v>
      </c>
      <c r="AZ47">
        <v>3.9415348951322817E-3</v>
      </c>
      <c r="BA47">
        <v>0.97659997488281336</v>
      </c>
      <c r="BB47">
        <v>0.97191996985937601</v>
      </c>
      <c r="BC47">
        <v>0.93202360825455399</v>
      </c>
      <c r="BD47">
        <v>1</v>
      </c>
      <c r="BE47">
        <v>1</v>
      </c>
      <c r="BF47">
        <v>-4.9407545248817457E-2</v>
      </c>
      <c r="BG47">
        <v>3.7503244437299202E-3</v>
      </c>
      <c r="BH47">
        <v>-7.5905905157667819E-2</v>
      </c>
      <c r="BI47">
        <v>0.17049203484737099</v>
      </c>
      <c r="BJ47">
        <v>-1.76989635738244</v>
      </c>
      <c r="BK47">
        <v>-4.9407545248817457E-2</v>
      </c>
    </row>
    <row r="48" spans="2:63" x14ac:dyDescent="0.25">
      <c r="B48" t="s">
        <v>914</v>
      </c>
      <c r="C48" t="s">
        <v>750</v>
      </c>
      <c r="D48">
        <v>400</v>
      </c>
      <c r="E48">
        <v>0.14643260626251201</v>
      </c>
      <c r="F48">
        <v>400</v>
      </c>
      <c r="G48">
        <v>0.81120000000000003</v>
      </c>
      <c r="H48">
        <v>77.872125612023098</v>
      </c>
      <c r="I48" t="s">
        <v>195</v>
      </c>
      <c r="J48" t="s">
        <v>624</v>
      </c>
      <c r="K48">
        <v>0.81120000000000003</v>
      </c>
      <c r="L48" t="s">
        <v>911</v>
      </c>
      <c r="M48">
        <v>0.17049203484737099</v>
      </c>
      <c r="N48">
        <v>7.3755285054305422E-3</v>
      </c>
      <c r="O48">
        <v>-1.76989635738244</v>
      </c>
      <c r="P48">
        <v>3.974679867814887E-2</v>
      </c>
      <c r="Q48">
        <v>0.16415869582943929</v>
      </c>
      <c r="R48">
        <v>0.17836610199659059</v>
      </c>
      <c r="S48">
        <v>-1.806921661557112</v>
      </c>
      <c r="T48">
        <v>-1.723917088270229</v>
      </c>
      <c r="U48">
        <v>0.99034899845857338</v>
      </c>
      <c r="V48">
        <v>1.0021728891353641</v>
      </c>
      <c r="W48">
        <v>1037.3147252918959</v>
      </c>
      <c r="X48">
        <v>1197.804615621124</v>
      </c>
      <c r="Y48">
        <v>0</v>
      </c>
      <c r="Z48">
        <v>-1.51175214188414</v>
      </c>
      <c r="AA48">
        <v>9.638060397373957E-2</v>
      </c>
      <c r="AB48">
        <v>0.1004794217365179</v>
      </c>
      <c r="AC48">
        <v>3.003895980288122E-2</v>
      </c>
      <c r="AD48">
        <v>-1.5718922780357469</v>
      </c>
      <c r="AE48">
        <v>-1.326792173143851</v>
      </c>
      <c r="AF48">
        <v>7.8145147725334485E-2</v>
      </c>
      <c r="AG48">
        <v>0.15410890308149691</v>
      </c>
      <c r="AH48">
        <v>1</v>
      </c>
      <c r="AI48">
        <v>1</v>
      </c>
      <c r="AJ48">
        <v>0.49265676047318768</v>
      </c>
      <c r="AK48">
        <v>0.15673143757556329</v>
      </c>
      <c r="AL48" t="s">
        <v>395</v>
      </c>
      <c r="AM48">
        <v>1.198282825623296</v>
      </c>
      <c r="AN48">
        <v>3.6620630264535249E-2</v>
      </c>
      <c r="AQ48">
        <v>0.12977905270866341</v>
      </c>
      <c r="AR48">
        <v>1.483370632914488E-2</v>
      </c>
      <c r="AY48">
        <v>7.4219948220204971E-3</v>
      </c>
      <c r="AZ48">
        <v>3.9415348951322817E-3</v>
      </c>
      <c r="BA48">
        <v>0.97659997488281336</v>
      </c>
      <c r="BB48">
        <v>0.97191996985937601</v>
      </c>
      <c r="BC48">
        <v>0.93202360825455399</v>
      </c>
      <c r="BD48">
        <v>1</v>
      </c>
      <c r="BE48">
        <v>1</v>
      </c>
      <c r="BF48">
        <v>-4.9395167368093053E-2</v>
      </c>
      <c r="BG48">
        <v>3.7908403273140602E-3</v>
      </c>
      <c r="BH48">
        <v>-7.6745166163011413E-2</v>
      </c>
      <c r="BI48">
        <v>0.17049203484737099</v>
      </c>
      <c r="BJ48">
        <v>-1.76989635738244</v>
      </c>
      <c r="BK48">
        <v>-4.9395167368093053E-2</v>
      </c>
    </row>
    <row r="49" spans="1:63" x14ac:dyDescent="0.25">
      <c r="B49" t="s">
        <v>915</v>
      </c>
      <c r="C49" t="s">
        <v>750</v>
      </c>
      <c r="D49">
        <v>800</v>
      </c>
      <c r="E49">
        <v>0.16634149032878401</v>
      </c>
      <c r="F49">
        <v>800</v>
      </c>
      <c r="G49">
        <v>0.81120000000000003</v>
      </c>
      <c r="H49">
        <v>9.9872546479699604</v>
      </c>
      <c r="I49" t="s">
        <v>195</v>
      </c>
      <c r="J49" t="s">
        <v>617</v>
      </c>
      <c r="K49">
        <v>0.81120000000000003</v>
      </c>
      <c r="L49" t="s">
        <v>916</v>
      </c>
      <c r="M49">
        <v>0.15959700674919</v>
      </c>
      <c r="N49">
        <v>6.4875875297484642E-3</v>
      </c>
      <c r="O49">
        <v>-1.8358479275562181</v>
      </c>
      <c r="P49">
        <v>3.7680447409230239E-2</v>
      </c>
      <c r="Q49">
        <v>0.15403026325308369</v>
      </c>
      <c r="R49">
        <v>0.16873190285404591</v>
      </c>
      <c r="S49">
        <v>-1.870606181245936</v>
      </c>
      <c r="T49">
        <v>-1.7794441974787449</v>
      </c>
      <c r="U49">
        <v>0.98990555304138772</v>
      </c>
      <c r="V49">
        <v>1.002306725559196</v>
      </c>
      <c r="W49">
        <v>1319.891150533062</v>
      </c>
      <c r="X49">
        <v>1735.858176351652</v>
      </c>
      <c r="Y49">
        <v>0</v>
      </c>
      <c r="Z49">
        <v>-1.535626326292955</v>
      </c>
      <c r="AA49">
        <v>0.1129733264423647</v>
      </c>
      <c r="AB49">
        <v>0.1074950742913766</v>
      </c>
      <c r="AC49">
        <v>2.9723323278829979E-2</v>
      </c>
      <c r="AD49">
        <v>-1.618359301099592</v>
      </c>
      <c r="AE49">
        <v>-1.3181071272825</v>
      </c>
      <c r="AF49">
        <v>8.9606544621908882E-2</v>
      </c>
      <c r="AG49">
        <v>0.17333815905842001</v>
      </c>
      <c r="AH49">
        <v>1</v>
      </c>
      <c r="AI49">
        <v>1</v>
      </c>
      <c r="AJ49">
        <v>0.49281872517490549</v>
      </c>
      <c r="AK49">
        <v>0.16300029456304579</v>
      </c>
      <c r="AL49" t="s">
        <v>395</v>
      </c>
      <c r="AM49">
        <v>1.198282825623296</v>
      </c>
      <c r="AN49">
        <v>3.6620630264535249E-2</v>
      </c>
      <c r="AQ49">
        <v>0.12977905270866341</v>
      </c>
      <c r="AR49">
        <v>1.483370632914488E-2</v>
      </c>
      <c r="AY49">
        <v>7.4219948220204971E-3</v>
      </c>
      <c r="AZ49">
        <v>3.9415348951322817E-3</v>
      </c>
      <c r="BA49">
        <v>0.97659997488281336</v>
      </c>
      <c r="BB49">
        <v>0.97191996985937601</v>
      </c>
      <c r="BC49">
        <v>0.93202360825455399</v>
      </c>
      <c r="BD49">
        <v>1</v>
      </c>
      <c r="BE49">
        <v>1</v>
      </c>
      <c r="BF49">
        <v>-1.031434279290435E-2</v>
      </c>
      <c r="BG49">
        <v>7.2820846613162304E-3</v>
      </c>
      <c r="BH49">
        <v>-0.7060153814478487</v>
      </c>
      <c r="BI49">
        <v>0.15959700674919</v>
      </c>
      <c r="BJ49">
        <v>-1.8358479275562181</v>
      </c>
      <c r="BK49">
        <v>-1.031434279290435E-2</v>
      </c>
    </row>
    <row r="50" spans="1:63" x14ac:dyDescent="0.25">
      <c r="B50" t="s">
        <v>917</v>
      </c>
      <c r="C50" t="s">
        <v>750</v>
      </c>
      <c r="D50">
        <v>800</v>
      </c>
      <c r="E50">
        <v>0.145327584727133</v>
      </c>
      <c r="F50">
        <v>800</v>
      </c>
      <c r="G50">
        <v>0.81120000000000003</v>
      </c>
      <c r="H50">
        <v>29.027904559624901</v>
      </c>
      <c r="I50" t="s">
        <v>195</v>
      </c>
      <c r="J50" t="s">
        <v>617</v>
      </c>
      <c r="K50">
        <v>0.81120000000000003</v>
      </c>
      <c r="L50" t="s">
        <v>916</v>
      </c>
      <c r="M50">
        <v>0.15959700674919</v>
      </c>
      <c r="N50">
        <v>6.4875875297484642E-3</v>
      </c>
      <c r="O50">
        <v>-1.8358479275562181</v>
      </c>
      <c r="P50">
        <v>3.7680447409230239E-2</v>
      </c>
      <c r="Q50">
        <v>0.15403026325308369</v>
      </c>
      <c r="R50">
        <v>0.16873190285404591</v>
      </c>
      <c r="S50">
        <v>-1.870606181245936</v>
      </c>
      <c r="T50">
        <v>-1.7794441974787449</v>
      </c>
      <c r="U50">
        <v>0.98990555304138772</v>
      </c>
      <c r="V50">
        <v>1.002306725559196</v>
      </c>
      <c r="W50">
        <v>1319.891150533062</v>
      </c>
      <c r="X50">
        <v>1735.858176351652</v>
      </c>
      <c r="Y50">
        <v>0</v>
      </c>
      <c r="Z50">
        <v>-1.535626326292955</v>
      </c>
      <c r="AA50">
        <v>0.1129733264423647</v>
      </c>
      <c r="AB50">
        <v>0.1074950742913766</v>
      </c>
      <c r="AC50">
        <v>2.9723323278829979E-2</v>
      </c>
      <c r="AD50">
        <v>-1.618359301099592</v>
      </c>
      <c r="AE50">
        <v>-1.3181071272825</v>
      </c>
      <c r="AF50">
        <v>8.9606544621908882E-2</v>
      </c>
      <c r="AG50">
        <v>0.17333815905842001</v>
      </c>
      <c r="AH50">
        <v>1</v>
      </c>
      <c r="AI50">
        <v>1</v>
      </c>
      <c r="AJ50">
        <v>0.49281872517490549</v>
      </c>
      <c r="AK50">
        <v>0.16300029456304579</v>
      </c>
      <c r="AL50" t="s">
        <v>395</v>
      </c>
      <c r="AM50">
        <v>1.198282825623296</v>
      </c>
      <c r="AN50">
        <v>3.6620630264535249E-2</v>
      </c>
      <c r="AQ50">
        <v>0.12977905270866341</v>
      </c>
      <c r="AR50">
        <v>1.483370632914488E-2</v>
      </c>
      <c r="AY50">
        <v>7.4219948220204971E-3</v>
      </c>
      <c r="AZ50">
        <v>3.9415348951322817E-3</v>
      </c>
      <c r="BA50">
        <v>0.97659997488281336</v>
      </c>
      <c r="BB50">
        <v>0.97191996985937601</v>
      </c>
      <c r="BC50">
        <v>0.93202360825455399</v>
      </c>
      <c r="BD50">
        <v>1</v>
      </c>
      <c r="BE50">
        <v>1</v>
      </c>
      <c r="BF50">
        <v>-1.0275048390865909E-2</v>
      </c>
      <c r="BG50">
        <v>7.2498313454812478E-3</v>
      </c>
      <c r="BH50">
        <v>-0.70557637002722473</v>
      </c>
      <c r="BI50">
        <v>0.15959700674919</v>
      </c>
      <c r="BJ50">
        <v>-1.8358479275562181</v>
      </c>
      <c r="BK50">
        <v>-1.0275048390865909E-2</v>
      </c>
    </row>
    <row r="51" spans="1:63" x14ac:dyDescent="0.25">
      <c r="B51" t="s">
        <v>918</v>
      </c>
      <c r="C51" t="s">
        <v>750</v>
      </c>
      <c r="D51">
        <v>800</v>
      </c>
      <c r="E51">
        <v>0.14125837024737201</v>
      </c>
      <c r="F51">
        <v>800</v>
      </c>
      <c r="G51">
        <v>0.81120000000000003</v>
      </c>
      <c r="H51">
        <v>40.9296174322685</v>
      </c>
      <c r="I51" t="s">
        <v>195</v>
      </c>
      <c r="J51" t="s">
        <v>617</v>
      </c>
      <c r="K51">
        <v>0.81120000000000003</v>
      </c>
      <c r="L51" t="s">
        <v>916</v>
      </c>
      <c r="M51">
        <v>0.15959700674919</v>
      </c>
      <c r="N51">
        <v>6.4875875297484642E-3</v>
      </c>
      <c r="O51">
        <v>-1.8358479275562181</v>
      </c>
      <c r="P51">
        <v>3.7680447409230239E-2</v>
      </c>
      <c r="Q51">
        <v>0.15403026325308369</v>
      </c>
      <c r="R51">
        <v>0.16873190285404591</v>
      </c>
      <c r="S51">
        <v>-1.870606181245936</v>
      </c>
      <c r="T51">
        <v>-1.7794441974787449</v>
      </c>
      <c r="U51">
        <v>0.98990555304138772</v>
      </c>
      <c r="V51">
        <v>1.002306725559196</v>
      </c>
      <c r="W51">
        <v>1319.891150533062</v>
      </c>
      <c r="X51">
        <v>1735.858176351652</v>
      </c>
      <c r="Y51">
        <v>0</v>
      </c>
      <c r="Z51">
        <v>-1.535626326292955</v>
      </c>
      <c r="AA51">
        <v>0.1129733264423647</v>
      </c>
      <c r="AB51">
        <v>0.1074950742913766</v>
      </c>
      <c r="AC51">
        <v>2.9723323278829979E-2</v>
      </c>
      <c r="AD51">
        <v>-1.618359301099592</v>
      </c>
      <c r="AE51">
        <v>-1.3181071272825</v>
      </c>
      <c r="AF51">
        <v>8.9606544621908882E-2</v>
      </c>
      <c r="AG51">
        <v>0.17333815905842001</v>
      </c>
      <c r="AH51">
        <v>1</v>
      </c>
      <c r="AI51">
        <v>1</v>
      </c>
      <c r="AJ51">
        <v>0.49281872517490549</v>
      </c>
      <c r="AK51">
        <v>0.16300029456304579</v>
      </c>
      <c r="AL51" t="s">
        <v>395</v>
      </c>
      <c r="AM51">
        <v>1.198282825623296</v>
      </c>
      <c r="AN51">
        <v>3.6620630264535249E-2</v>
      </c>
      <c r="AQ51">
        <v>0.12977905270866341</v>
      </c>
      <c r="AR51">
        <v>1.483370632914488E-2</v>
      </c>
      <c r="AY51">
        <v>7.4219948220204971E-3</v>
      </c>
      <c r="AZ51">
        <v>3.9415348951322817E-3</v>
      </c>
      <c r="BA51">
        <v>0.97659997488281336</v>
      </c>
      <c r="BB51">
        <v>0.97191996985937601</v>
      </c>
      <c r="BC51">
        <v>0.93202360825455399</v>
      </c>
      <c r="BD51">
        <v>1</v>
      </c>
      <c r="BE51">
        <v>1</v>
      </c>
      <c r="BF51">
        <v>-1.0295860530212919E-2</v>
      </c>
      <c r="BG51">
        <v>7.2474467595586584E-3</v>
      </c>
      <c r="BH51">
        <v>-0.70391850572287973</v>
      </c>
      <c r="BI51">
        <v>0.15959700674919</v>
      </c>
      <c r="BJ51">
        <v>-1.8358479275562181</v>
      </c>
      <c r="BK51">
        <v>-1.0295860530212919E-2</v>
      </c>
    </row>
    <row r="52" spans="1:63" x14ac:dyDescent="0.25">
      <c r="B52" t="s">
        <v>919</v>
      </c>
      <c r="C52" t="s">
        <v>750</v>
      </c>
      <c r="D52">
        <v>800</v>
      </c>
      <c r="E52">
        <v>0.13433902413818999</v>
      </c>
      <c r="F52">
        <v>800</v>
      </c>
      <c r="G52">
        <v>0.81120000000000003</v>
      </c>
      <c r="H52">
        <v>71.909229055988206</v>
      </c>
      <c r="I52" t="s">
        <v>195</v>
      </c>
      <c r="J52" t="s">
        <v>617</v>
      </c>
      <c r="K52">
        <v>0.81120000000000003</v>
      </c>
      <c r="L52" t="s">
        <v>916</v>
      </c>
      <c r="M52">
        <v>0.15959700674919</v>
      </c>
      <c r="N52">
        <v>6.4875875297484642E-3</v>
      </c>
      <c r="O52">
        <v>-1.8358479275562181</v>
      </c>
      <c r="P52">
        <v>3.7680447409230239E-2</v>
      </c>
      <c r="Q52">
        <v>0.15403026325308369</v>
      </c>
      <c r="R52">
        <v>0.16873190285404591</v>
      </c>
      <c r="S52">
        <v>-1.870606181245936</v>
      </c>
      <c r="T52">
        <v>-1.7794441974787449</v>
      </c>
      <c r="U52">
        <v>0.98990555304138772</v>
      </c>
      <c r="V52">
        <v>1.002306725559196</v>
      </c>
      <c r="W52">
        <v>1319.891150533062</v>
      </c>
      <c r="X52">
        <v>1735.858176351652</v>
      </c>
      <c r="Y52">
        <v>0</v>
      </c>
      <c r="Z52">
        <v>-1.535626326292955</v>
      </c>
      <c r="AA52">
        <v>0.1129733264423647</v>
      </c>
      <c r="AB52">
        <v>0.1074950742913766</v>
      </c>
      <c r="AC52">
        <v>2.9723323278829979E-2</v>
      </c>
      <c r="AD52">
        <v>-1.618359301099592</v>
      </c>
      <c r="AE52">
        <v>-1.3181071272825</v>
      </c>
      <c r="AF52">
        <v>8.9606544621908882E-2</v>
      </c>
      <c r="AG52">
        <v>0.17333815905842001</v>
      </c>
      <c r="AH52">
        <v>1</v>
      </c>
      <c r="AI52">
        <v>1</v>
      </c>
      <c r="AJ52">
        <v>0.49281872517490549</v>
      </c>
      <c r="AK52">
        <v>0.16300029456304579</v>
      </c>
      <c r="AL52" t="s">
        <v>395</v>
      </c>
      <c r="AM52">
        <v>1.198282825623296</v>
      </c>
      <c r="AN52">
        <v>3.6620630264535249E-2</v>
      </c>
      <c r="AQ52">
        <v>0.12977905270866341</v>
      </c>
      <c r="AR52">
        <v>1.483370632914488E-2</v>
      </c>
      <c r="AY52">
        <v>7.4219948220204971E-3</v>
      </c>
      <c r="AZ52">
        <v>3.9415348951322817E-3</v>
      </c>
      <c r="BA52">
        <v>0.97659997488281336</v>
      </c>
      <c r="BB52">
        <v>0.97191996985937601</v>
      </c>
      <c r="BC52">
        <v>0.93202360825455399</v>
      </c>
      <c r="BD52">
        <v>1</v>
      </c>
      <c r="BE52">
        <v>1</v>
      </c>
      <c r="BF52">
        <v>-1.029641325509111E-2</v>
      </c>
      <c r="BG52">
        <v>7.2545227678657556E-3</v>
      </c>
      <c r="BH52">
        <v>-0.70456794887080898</v>
      </c>
      <c r="BI52">
        <v>0.15959700674919</v>
      </c>
      <c r="BJ52">
        <v>-1.8358479275562181</v>
      </c>
      <c r="BK52">
        <v>-1.029641325509111E-2</v>
      </c>
    </row>
    <row r="53" spans="1:63" x14ac:dyDescent="0.25">
      <c r="B53" t="s">
        <v>920</v>
      </c>
      <c r="C53" t="s">
        <v>750</v>
      </c>
      <c r="D53">
        <v>1200</v>
      </c>
      <c r="E53">
        <v>0.16203098151933401</v>
      </c>
      <c r="F53">
        <v>1200</v>
      </c>
      <c r="G53">
        <v>0.81120000000000003</v>
      </c>
      <c r="H53">
        <v>9.0197413172574805</v>
      </c>
      <c r="I53" t="s">
        <v>195</v>
      </c>
      <c r="J53" t="s">
        <v>618</v>
      </c>
      <c r="K53">
        <v>0.81120000000000003</v>
      </c>
      <c r="L53" t="s">
        <v>921</v>
      </c>
      <c r="M53">
        <v>0.15121553530896431</v>
      </c>
      <c r="N53">
        <v>8.4645189756416585E-3</v>
      </c>
      <c r="O53">
        <v>-1.890467236796435</v>
      </c>
      <c r="P53">
        <v>5.2180203213010597E-2</v>
      </c>
      <c r="Q53">
        <v>0.14279601972091871</v>
      </c>
      <c r="R53">
        <v>0.16263252051717719</v>
      </c>
      <c r="S53">
        <v>-1.946338102568544</v>
      </c>
      <c r="T53">
        <v>-1.8162620987127669</v>
      </c>
      <c r="U53">
        <v>0.9788805262466761</v>
      </c>
      <c r="V53">
        <v>1.0051626804538361</v>
      </c>
      <c r="W53">
        <v>1317.369333654382</v>
      </c>
      <c r="X53">
        <v>1499.0188725716951</v>
      </c>
      <c r="Y53">
        <v>0</v>
      </c>
      <c r="Z53">
        <v>-1.56584335066085</v>
      </c>
      <c r="AA53">
        <v>0.12173379476262999</v>
      </c>
      <c r="AB53">
        <v>0.1229379720711521</v>
      </c>
      <c r="AC53">
        <v>3.4648058639277897E-2</v>
      </c>
      <c r="AD53">
        <v>-1.6731542592368409</v>
      </c>
      <c r="AE53">
        <v>-1.3204369482990159</v>
      </c>
      <c r="AF53">
        <v>9.1737381518247257E-2</v>
      </c>
      <c r="AG53">
        <v>0.19144184665232181</v>
      </c>
      <c r="AH53">
        <v>1</v>
      </c>
      <c r="AI53">
        <v>1</v>
      </c>
      <c r="AJ53">
        <v>0.48554473630458422</v>
      </c>
      <c r="AK53">
        <v>0.16877161298326249</v>
      </c>
      <c r="AL53" t="s">
        <v>395</v>
      </c>
      <c r="AM53">
        <v>1.198282825623296</v>
      </c>
      <c r="AN53">
        <v>3.6620630264535249E-2</v>
      </c>
      <c r="AQ53">
        <v>0.12977905270866341</v>
      </c>
      <c r="AR53">
        <v>1.483370632914488E-2</v>
      </c>
      <c r="AY53">
        <v>7.4219948220204971E-3</v>
      </c>
      <c r="AZ53">
        <v>3.9415348951322817E-3</v>
      </c>
      <c r="BA53">
        <v>0.97659997488281336</v>
      </c>
      <c r="BB53">
        <v>0.97191996985937601</v>
      </c>
      <c r="BC53">
        <v>0.93202360825455399</v>
      </c>
      <c r="BD53">
        <v>1</v>
      </c>
      <c r="BE53">
        <v>1</v>
      </c>
      <c r="BF53">
        <v>1.250250769646943E-2</v>
      </c>
      <c r="BG53">
        <v>9.7214870967140543E-3</v>
      </c>
      <c r="BH53">
        <v>0.7775629763826738</v>
      </c>
      <c r="BI53">
        <v>0.15121553530896431</v>
      </c>
      <c r="BJ53">
        <v>-1.890467236796435</v>
      </c>
      <c r="BK53">
        <v>1.250250769646943E-2</v>
      </c>
    </row>
    <row r="54" spans="1:63" x14ac:dyDescent="0.25">
      <c r="B54" t="s">
        <v>922</v>
      </c>
      <c r="C54" t="s">
        <v>750</v>
      </c>
      <c r="D54">
        <v>1200</v>
      </c>
      <c r="E54">
        <v>0.14385880007917001</v>
      </c>
      <c r="F54">
        <v>1200</v>
      </c>
      <c r="G54">
        <v>0.81120000000000003</v>
      </c>
      <c r="H54">
        <v>18.983943980702701</v>
      </c>
      <c r="I54" t="s">
        <v>195</v>
      </c>
      <c r="J54" t="s">
        <v>618</v>
      </c>
      <c r="K54">
        <v>0.81120000000000003</v>
      </c>
      <c r="L54" t="s">
        <v>921</v>
      </c>
      <c r="M54">
        <v>0.15121553530896431</v>
      </c>
      <c r="N54">
        <v>8.4645189756416585E-3</v>
      </c>
      <c r="O54">
        <v>-1.890467236796435</v>
      </c>
      <c r="P54">
        <v>5.2180203213010597E-2</v>
      </c>
      <c r="Q54">
        <v>0.14279601972091871</v>
      </c>
      <c r="R54">
        <v>0.16263252051717719</v>
      </c>
      <c r="S54">
        <v>-1.946338102568544</v>
      </c>
      <c r="T54">
        <v>-1.8162620987127669</v>
      </c>
      <c r="U54">
        <v>0.9788805262466761</v>
      </c>
      <c r="V54">
        <v>1.0051626804538361</v>
      </c>
      <c r="W54">
        <v>1317.369333654382</v>
      </c>
      <c r="X54">
        <v>1499.0188725716951</v>
      </c>
      <c r="Y54">
        <v>0</v>
      </c>
      <c r="Z54">
        <v>-1.56584335066085</v>
      </c>
      <c r="AA54">
        <v>0.12173379476262999</v>
      </c>
      <c r="AB54">
        <v>0.1229379720711521</v>
      </c>
      <c r="AC54">
        <v>3.4648058639277897E-2</v>
      </c>
      <c r="AD54">
        <v>-1.6731542592368409</v>
      </c>
      <c r="AE54">
        <v>-1.3204369482990159</v>
      </c>
      <c r="AF54">
        <v>9.1737381518247257E-2</v>
      </c>
      <c r="AG54">
        <v>0.19144184665232181</v>
      </c>
      <c r="AH54">
        <v>1</v>
      </c>
      <c r="AI54">
        <v>1</v>
      </c>
      <c r="AJ54">
        <v>0.48554473630458422</v>
      </c>
      <c r="AK54">
        <v>0.16877161298326249</v>
      </c>
      <c r="AL54" t="s">
        <v>395</v>
      </c>
      <c r="AM54">
        <v>1.198282825623296</v>
      </c>
      <c r="AN54">
        <v>3.6620630264535249E-2</v>
      </c>
      <c r="AQ54">
        <v>0.12977905270866341</v>
      </c>
      <c r="AR54">
        <v>1.483370632914488E-2</v>
      </c>
      <c r="AY54">
        <v>7.4219948220204971E-3</v>
      </c>
      <c r="AZ54">
        <v>3.9415348951322817E-3</v>
      </c>
      <c r="BA54">
        <v>0.97659997488281336</v>
      </c>
      <c r="BB54">
        <v>0.97191996985937601</v>
      </c>
      <c r="BC54">
        <v>0.93202360825455399</v>
      </c>
      <c r="BD54">
        <v>1</v>
      </c>
      <c r="BE54">
        <v>1</v>
      </c>
      <c r="BF54">
        <v>1.252642109110662E-2</v>
      </c>
      <c r="BG54">
        <v>9.666258276542548E-3</v>
      </c>
      <c r="BH54">
        <v>0.77166959391180756</v>
      </c>
      <c r="BI54">
        <v>0.15121553530896431</v>
      </c>
      <c r="BJ54">
        <v>-1.890467236796435</v>
      </c>
      <c r="BK54">
        <v>1.252642109110662E-2</v>
      </c>
    </row>
    <row r="55" spans="1:63" x14ac:dyDescent="0.25">
      <c r="B55" t="s">
        <v>923</v>
      </c>
      <c r="C55" t="s">
        <v>750</v>
      </c>
      <c r="D55">
        <v>1200</v>
      </c>
      <c r="E55">
        <v>0.14059333953384001</v>
      </c>
      <c r="F55">
        <v>1200</v>
      </c>
      <c r="G55">
        <v>0.81120000000000003</v>
      </c>
      <c r="H55">
        <v>22.089268734018301</v>
      </c>
      <c r="I55" t="s">
        <v>195</v>
      </c>
      <c r="J55" t="s">
        <v>618</v>
      </c>
      <c r="K55">
        <v>0.81120000000000003</v>
      </c>
      <c r="L55" t="s">
        <v>921</v>
      </c>
      <c r="M55">
        <v>0.15121553530896431</v>
      </c>
      <c r="N55">
        <v>8.4645189756416585E-3</v>
      </c>
      <c r="O55">
        <v>-1.890467236796435</v>
      </c>
      <c r="P55">
        <v>5.2180203213010597E-2</v>
      </c>
      <c r="Q55">
        <v>0.14279601972091871</v>
      </c>
      <c r="R55">
        <v>0.16263252051717719</v>
      </c>
      <c r="S55">
        <v>-1.946338102568544</v>
      </c>
      <c r="T55">
        <v>-1.8162620987127669</v>
      </c>
      <c r="U55">
        <v>0.9788805262466761</v>
      </c>
      <c r="V55">
        <v>1.0051626804538361</v>
      </c>
      <c r="W55">
        <v>1317.369333654382</v>
      </c>
      <c r="X55">
        <v>1499.0188725716951</v>
      </c>
      <c r="Y55">
        <v>0</v>
      </c>
      <c r="Z55">
        <v>-1.56584335066085</v>
      </c>
      <c r="AA55">
        <v>0.12173379476262999</v>
      </c>
      <c r="AB55">
        <v>0.1229379720711521</v>
      </c>
      <c r="AC55">
        <v>3.4648058639277897E-2</v>
      </c>
      <c r="AD55">
        <v>-1.6731542592368409</v>
      </c>
      <c r="AE55">
        <v>-1.3204369482990159</v>
      </c>
      <c r="AF55">
        <v>9.1737381518247257E-2</v>
      </c>
      <c r="AG55">
        <v>0.19144184665232181</v>
      </c>
      <c r="AH55">
        <v>1</v>
      </c>
      <c r="AI55">
        <v>1</v>
      </c>
      <c r="AJ55">
        <v>0.48554473630458422</v>
      </c>
      <c r="AK55">
        <v>0.16877161298326249</v>
      </c>
      <c r="AL55" t="s">
        <v>395</v>
      </c>
      <c r="AM55">
        <v>1.198282825623296</v>
      </c>
      <c r="AN55">
        <v>3.6620630264535249E-2</v>
      </c>
      <c r="AQ55">
        <v>0.12977905270866341</v>
      </c>
      <c r="AR55">
        <v>1.483370632914488E-2</v>
      </c>
      <c r="AY55">
        <v>7.4219948220204971E-3</v>
      </c>
      <c r="AZ55">
        <v>3.9415348951322817E-3</v>
      </c>
      <c r="BA55">
        <v>0.97659997488281336</v>
      </c>
      <c r="BB55">
        <v>0.97191996985937601</v>
      </c>
      <c r="BC55">
        <v>0.93202360825455399</v>
      </c>
      <c r="BD55">
        <v>1</v>
      </c>
      <c r="BE55">
        <v>1</v>
      </c>
      <c r="BF55">
        <v>1.2546467347092929E-2</v>
      </c>
      <c r="BG55">
        <v>9.6858427164512664E-3</v>
      </c>
      <c r="BH55">
        <v>0.77199760287070096</v>
      </c>
      <c r="BI55">
        <v>0.15121553530896431</v>
      </c>
      <c r="BJ55">
        <v>-1.890467236796435</v>
      </c>
      <c r="BK55">
        <v>1.2546467347092929E-2</v>
      </c>
    </row>
    <row r="56" spans="1:63" x14ac:dyDescent="0.25">
      <c r="B56" t="s">
        <v>924</v>
      </c>
      <c r="C56" t="s">
        <v>750</v>
      </c>
      <c r="D56">
        <v>1200</v>
      </c>
      <c r="E56">
        <v>0.117792286498482</v>
      </c>
      <c r="F56">
        <v>1200</v>
      </c>
      <c r="G56">
        <v>0.81120000000000003</v>
      </c>
      <c r="H56">
        <v>128.34558296386501</v>
      </c>
      <c r="I56" t="s">
        <v>195</v>
      </c>
      <c r="J56" t="s">
        <v>618</v>
      </c>
      <c r="K56">
        <v>0.81120000000000003</v>
      </c>
      <c r="L56" t="s">
        <v>921</v>
      </c>
      <c r="M56">
        <v>0.15121553530896431</v>
      </c>
      <c r="N56">
        <v>8.4645189756416585E-3</v>
      </c>
      <c r="O56">
        <v>-1.890467236796435</v>
      </c>
      <c r="P56">
        <v>5.2180203213010597E-2</v>
      </c>
      <c r="Q56">
        <v>0.14279601972091871</v>
      </c>
      <c r="R56">
        <v>0.16263252051717719</v>
      </c>
      <c r="S56">
        <v>-1.946338102568544</v>
      </c>
      <c r="T56">
        <v>-1.8162620987127669</v>
      </c>
      <c r="U56">
        <v>0.9788805262466761</v>
      </c>
      <c r="V56">
        <v>1.0051626804538361</v>
      </c>
      <c r="W56">
        <v>1317.369333654382</v>
      </c>
      <c r="X56">
        <v>1499.0188725716951</v>
      </c>
      <c r="Y56">
        <v>0</v>
      </c>
      <c r="Z56">
        <v>-1.56584335066085</v>
      </c>
      <c r="AA56">
        <v>0.12173379476262999</v>
      </c>
      <c r="AB56">
        <v>0.1229379720711521</v>
      </c>
      <c r="AC56">
        <v>3.4648058639277897E-2</v>
      </c>
      <c r="AD56">
        <v>-1.6731542592368409</v>
      </c>
      <c r="AE56">
        <v>-1.3204369482990159</v>
      </c>
      <c r="AF56">
        <v>9.1737381518247257E-2</v>
      </c>
      <c r="AG56">
        <v>0.19144184665232181</v>
      </c>
      <c r="AH56">
        <v>1</v>
      </c>
      <c r="AI56">
        <v>1</v>
      </c>
      <c r="AJ56">
        <v>0.48554473630458422</v>
      </c>
      <c r="AK56">
        <v>0.16877161298326249</v>
      </c>
      <c r="AL56" t="s">
        <v>395</v>
      </c>
      <c r="AM56">
        <v>1.198282825623296</v>
      </c>
      <c r="AN56">
        <v>3.6620630264535249E-2</v>
      </c>
      <c r="AQ56">
        <v>0.12977905270866341</v>
      </c>
      <c r="AR56">
        <v>1.483370632914488E-2</v>
      </c>
      <c r="AY56">
        <v>7.4219948220204971E-3</v>
      </c>
      <c r="AZ56">
        <v>3.9415348951322817E-3</v>
      </c>
      <c r="BA56">
        <v>0.97659997488281336</v>
      </c>
      <c r="BB56">
        <v>0.97191996985937601</v>
      </c>
      <c r="BC56">
        <v>0.93202360825455399</v>
      </c>
      <c r="BD56">
        <v>1</v>
      </c>
      <c r="BE56">
        <v>1</v>
      </c>
      <c r="BF56">
        <v>1.2541041716782161E-2</v>
      </c>
      <c r="BG56">
        <v>9.6539463939180076E-3</v>
      </c>
      <c r="BH56">
        <v>0.76978823704886468</v>
      </c>
      <c r="BI56">
        <v>0.15121553530896431</v>
      </c>
      <c r="BJ56">
        <v>-1.890467236796435</v>
      </c>
      <c r="BK56">
        <v>1.2541041716782161E-2</v>
      </c>
    </row>
    <row r="57" spans="1:63" x14ac:dyDescent="0.25">
      <c r="A57">
        <v>2</v>
      </c>
      <c r="B57" t="s">
        <v>161</v>
      </c>
      <c r="C57" t="s">
        <v>197</v>
      </c>
      <c r="D57">
        <v>100</v>
      </c>
      <c r="E57">
        <v>0.442</v>
      </c>
      <c r="F57">
        <v>100</v>
      </c>
      <c r="G57">
        <v>0.66700000000000004</v>
      </c>
      <c r="H57">
        <v>33</v>
      </c>
      <c r="I57" t="s">
        <v>195</v>
      </c>
      <c r="J57" t="s">
        <v>614</v>
      </c>
      <c r="K57">
        <v>0.66700000000000004</v>
      </c>
      <c r="L57" t="s">
        <v>925</v>
      </c>
      <c r="M57">
        <v>0.50215443375668689</v>
      </c>
      <c r="N57">
        <v>8.0755031040496736E-2</v>
      </c>
      <c r="O57">
        <v>-0.70329009843258949</v>
      </c>
      <c r="P57">
        <v>0.17846456255875759</v>
      </c>
      <c r="Q57">
        <v>0.36083598163214281</v>
      </c>
      <c r="R57">
        <v>0.60927869554198166</v>
      </c>
      <c r="S57">
        <v>-1.0193317714698791</v>
      </c>
      <c r="T57">
        <v>-0.4954794879149777</v>
      </c>
      <c r="U57">
        <v>0.98892376571036911</v>
      </c>
      <c r="V57">
        <v>1.023565459793059</v>
      </c>
      <c r="W57">
        <v>208.83235837446671</v>
      </c>
      <c r="X57">
        <v>63.481787865940049</v>
      </c>
      <c r="Y57">
        <v>4</v>
      </c>
      <c r="Z57">
        <v>-0.20224423634481581</v>
      </c>
      <c r="AA57">
        <v>0.176777228832314</v>
      </c>
      <c r="AB57">
        <v>0.25826020688646439</v>
      </c>
      <c r="AC57">
        <v>6.6329301886660558E-2</v>
      </c>
      <c r="AD57">
        <v>-0.62052025387652476</v>
      </c>
      <c r="AE57">
        <v>0.1948053613985172</v>
      </c>
      <c r="AF57">
        <v>8.5046460796326412E-2</v>
      </c>
      <c r="AG57">
        <v>0.2996249409525073</v>
      </c>
      <c r="AH57">
        <v>1</v>
      </c>
      <c r="AI57">
        <v>1</v>
      </c>
      <c r="AJ57">
        <v>0.52893922089357248</v>
      </c>
      <c r="AK57">
        <v>4.0031164665179801E-2</v>
      </c>
      <c r="AL57" t="s">
        <v>114</v>
      </c>
      <c r="AM57">
        <v>0.85317468634077009</v>
      </c>
      <c r="AN57">
        <v>8.7701415001212452E-3</v>
      </c>
      <c r="AS57">
        <v>2.3466436834985342E-2</v>
      </c>
      <c r="AT57">
        <v>8.8948852464375231E-3</v>
      </c>
      <c r="AW57">
        <v>0.58632874777129507</v>
      </c>
      <c r="AX57">
        <v>0.13744427122141159</v>
      </c>
      <c r="AY57">
        <v>5.1254805046504403E-3</v>
      </c>
      <c r="AZ57">
        <v>7.0371443235555471E-4</v>
      </c>
      <c r="BA57">
        <v>0.89548139791475578</v>
      </c>
      <c r="BB57">
        <v>0.89210983010555434</v>
      </c>
      <c r="BC57">
        <v>0.87885127806889285</v>
      </c>
      <c r="BD57">
        <v>1</v>
      </c>
      <c r="BE57">
        <v>1</v>
      </c>
      <c r="BF57">
        <v>-0.1628701667971641</v>
      </c>
      <c r="BG57">
        <v>1.195489087236683E-3</v>
      </c>
      <c r="BH57">
        <v>-7.3401354633935304E-3</v>
      </c>
      <c r="BI57">
        <v>0.50215443375668689</v>
      </c>
      <c r="BJ57">
        <v>-0.70329009843258949</v>
      </c>
      <c r="BK57">
        <v>-0.1628701667971641</v>
      </c>
    </row>
    <row r="58" spans="1:63" x14ac:dyDescent="0.25">
      <c r="B58" t="s">
        <v>162</v>
      </c>
      <c r="C58" t="s">
        <v>197</v>
      </c>
      <c r="D58">
        <v>100</v>
      </c>
      <c r="E58">
        <v>0.51</v>
      </c>
      <c r="F58">
        <v>100</v>
      </c>
      <c r="G58">
        <v>0.66700000000000004</v>
      </c>
      <c r="H58">
        <v>16</v>
      </c>
      <c r="I58" t="s">
        <v>195</v>
      </c>
      <c r="J58" t="s">
        <v>614</v>
      </c>
      <c r="K58">
        <v>0.66700000000000004</v>
      </c>
      <c r="L58" t="s">
        <v>925</v>
      </c>
      <c r="M58">
        <v>0.50215443375668689</v>
      </c>
      <c r="N58">
        <v>8.0755031040496736E-2</v>
      </c>
      <c r="O58">
        <v>-0.70329009843258949</v>
      </c>
      <c r="P58">
        <v>0.17846456255875759</v>
      </c>
      <c r="Q58">
        <v>0.36083598163214281</v>
      </c>
      <c r="R58">
        <v>0.60927869554198166</v>
      </c>
      <c r="S58">
        <v>-1.0193317714698791</v>
      </c>
      <c r="T58">
        <v>-0.4954794879149777</v>
      </c>
      <c r="U58">
        <v>0.98892376571036911</v>
      </c>
      <c r="V58">
        <v>1.023565459793059</v>
      </c>
      <c r="W58">
        <v>208.83235837446671</v>
      </c>
      <c r="X58">
        <v>63.481787865940049</v>
      </c>
      <c r="Y58">
        <v>4</v>
      </c>
      <c r="Z58">
        <v>-0.20224423634481581</v>
      </c>
      <c r="AA58">
        <v>0.176777228832314</v>
      </c>
      <c r="AB58">
        <v>0.25826020688646439</v>
      </c>
      <c r="AC58">
        <v>6.6329301886660558E-2</v>
      </c>
      <c r="AD58">
        <v>-0.62052025387652476</v>
      </c>
      <c r="AE58">
        <v>0.1948053613985172</v>
      </c>
      <c r="AF58">
        <v>8.5046460796326412E-2</v>
      </c>
      <c r="AG58">
        <v>0.2996249409525073</v>
      </c>
      <c r="AH58">
        <v>1</v>
      </c>
      <c r="AI58">
        <v>1</v>
      </c>
      <c r="AJ58">
        <v>0.52893922089357248</v>
      </c>
      <c r="AK58">
        <v>4.0031164665179801E-2</v>
      </c>
      <c r="AL58" t="s">
        <v>114</v>
      </c>
      <c r="AM58">
        <v>0.85317468634077009</v>
      </c>
      <c r="AN58">
        <v>8.7701415001212452E-3</v>
      </c>
      <c r="AS58">
        <v>2.3466436834985342E-2</v>
      </c>
      <c r="AT58">
        <v>8.8948852464375231E-3</v>
      </c>
      <c r="AW58">
        <v>0.58632874777129507</v>
      </c>
      <c r="AX58">
        <v>0.13744427122141159</v>
      </c>
      <c r="AY58">
        <v>5.1254805046504403E-3</v>
      </c>
      <c r="AZ58">
        <v>7.0371443235555471E-4</v>
      </c>
      <c r="BA58">
        <v>0.89548139791475578</v>
      </c>
      <c r="BB58">
        <v>0.89210983010555434</v>
      </c>
      <c r="BC58">
        <v>0.87885127806889285</v>
      </c>
      <c r="BD58">
        <v>1</v>
      </c>
      <c r="BE58">
        <v>1</v>
      </c>
      <c r="BF58">
        <v>-0.16287385239332861</v>
      </c>
      <c r="BG58">
        <v>1.198047541203327E-3</v>
      </c>
      <c r="BH58">
        <v>-7.3556775602638081E-3</v>
      </c>
      <c r="BI58">
        <v>0.50215443375668689</v>
      </c>
      <c r="BJ58">
        <v>-0.70329009843258949</v>
      </c>
      <c r="BK58">
        <v>-0.16287385239332861</v>
      </c>
    </row>
    <row r="59" spans="1:63" x14ac:dyDescent="0.25">
      <c r="B59" t="s">
        <v>163</v>
      </c>
      <c r="C59" t="s">
        <v>197</v>
      </c>
      <c r="D59">
        <v>100</v>
      </c>
      <c r="E59">
        <v>0.25900000000000001</v>
      </c>
      <c r="F59">
        <v>100</v>
      </c>
      <c r="G59">
        <v>0.68799999999999994</v>
      </c>
      <c r="H59">
        <v>40</v>
      </c>
      <c r="I59" t="s">
        <v>195</v>
      </c>
      <c r="J59" t="s">
        <v>615</v>
      </c>
      <c r="K59">
        <v>0.68666666666666665</v>
      </c>
      <c r="L59" t="s">
        <v>926</v>
      </c>
      <c r="M59">
        <v>0.29120227638632218</v>
      </c>
      <c r="N59">
        <v>3.8000774437394212E-2</v>
      </c>
      <c r="O59">
        <v>-1.241782222997279</v>
      </c>
      <c r="P59">
        <v>0.127369511218279</v>
      </c>
      <c r="Q59">
        <v>0.23795907976428229</v>
      </c>
      <c r="R59">
        <v>0.34641021915444298</v>
      </c>
      <c r="S59">
        <v>-1.4356565540367521</v>
      </c>
      <c r="T59">
        <v>-1.0601316058320061</v>
      </c>
      <c r="U59">
        <v>0.45013679899988368</v>
      </c>
      <c r="V59">
        <v>1.0014673700032131</v>
      </c>
      <c r="W59">
        <v>2909.2075217993961</v>
      </c>
      <c r="X59">
        <v>3683.8057597531229</v>
      </c>
      <c r="Y59">
        <v>0</v>
      </c>
      <c r="Z59">
        <v>-0.81956326422893255</v>
      </c>
      <c r="AA59">
        <v>0.1559295118595318</v>
      </c>
      <c r="AB59">
        <v>0.2265106870908315</v>
      </c>
      <c r="AC59">
        <v>6.6892044051176797E-2</v>
      </c>
      <c r="AD59">
        <v>-1.094049332445062</v>
      </c>
      <c r="AE59">
        <v>-0.37717795954105382</v>
      </c>
      <c r="AF59">
        <v>8.0840348573993095E-2</v>
      </c>
      <c r="AG59">
        <v>0.29337608506940732</v>
      </c>
      <c r="AH59">
        <v>1</v>
      </c>
      <c r="AI59">
        <v>1</v>
      </c>
      <c r="AJ59">
        <v>0.50951352294107921</v>
      </c>
      <c r="AK59">
        <v>0.18973145248221771</v>
      </c>
      <c r="AL59" t="s">
        <v>114</v>
      </c>
      <c r="AM59">
        <v>0.85317468634077009</v>
      </c>
      <c r="AN59">
        <v>8.7701415001212452E-3</v>
      </c>
      <c r="AS59">
        <v>2.3466436834985342E-2</v>
      </c>
      <c r="AT59">
        <v>8.8948852464375231E-3</v>
      </c>
      <c r="AW59">
        <v>0.58632874777129507</v>
      </c>
      <c r="AX59">
        <v>0.13744427122141159</v>
      </c>
      <c r="AY59">
        <v>5.1254805046504403E-3</v>
      </c>
      <c r="AZ59">
        <v>7.0371443235555471E-4</v>
      </c>
      <c r="BA59">
        <v>0.89548139791475578</v>
      </c>
      <c r="BB59">
        <v>0.89210983010555434</v>
      </c>
      <c r="BC59">
        <v>0.87885127806889285</v>
      </c>
      <c r="BD59">
        <v>1</v>
      </c>
      <c r="BE59">
        <v>1</v>
      </c>
      <c r="BF59">
        <v>-0.1418679349374759</v>
      </c>
      <c r="BG59">
        <v>1.1946910054439349E-3</v>
      </c>
      <c r="BH59">
        <v>-8.4211489084581384E-3</v>
      </c>
      <c r="BI59">
        <v>0.29120227638632218</v>
      </c>
      <c r="BJ59">
        <v>-1.241782222997279</v>
      </c>
      <c r="BK59">
        <v>-0.1418679349374759</v>
      </c>
    </row>
    <row r="60" spans="1:63" x14ac:dyDescent="0.25">
      <c r="B60" t="s">
        <v>165</v>
      </c>
      <c r="C60" t="s">
        <v>197</v>
      </c>
      <c r="D60">
        <v>100</v>
      </c>
      <c r="E60">
        <v>0.27500000000000002</v>
      </c>
      <c r="F60">
        <v>100</v>
      </c>
      <c r="G60">
        <v>0.68300000000000005</v>
      </c>
      <c r="H60">
        <v>13</v>
      </c>
      <c r="I60" t="s">
        <v>195</v>
      </c>
      <c r="J60" t="s">
        <v>615</v>
      </c>
      <c r="K60">
        <v>0.68666666666666665</v>
      </c>
      <c r="L60" t="s">
        <v>926</v>
      </c>
      <c r="M60">
        <v>0.29120227638632218</v>
      </c>
      <c r="N60">
        <v>3.8000774437394212E-2</v>
      </c>
      <c r="O60">
        <v>-1.241782222997279</v>
      </c>
      <c r="P60">
        <v>0.127369511218279</v>
      </c>
      <c r="Q60">
        <v>0.23795907976428229</v>
      </c>
      <c r="R60">
        <v>0.34641021915444298</v>
      </c>
      <c r="S60">
        <v>-1.4356565540367521</v>
      </c>
      <c r="T60">
        <v>-1.0601316058320061</v>
      </c>
      <c r="U60">
        <v>0.45013679899988368</v>
      </c>
      <c r="V60">
        <v>1.0014673700032131</v>
      </c>
      <c r="W60">
        <v>2909.2075217993961</v>
      </c>
      <c r="X60">
        <v>3683.8057597531229</v>
      </c>
      <c r="Y60">
        <v>0</v>
      </c>
      <c r="Z60">
        <v>-0.81956326422893255</v>
      </c>
      <c r="AA60">
        <v>0.1559295118595318</v>
      </c>
      <c r="AB60">
        <v>0.2265106870908315</v>
      </c>
      <c r="AC60">
        <v>6.6892044051176797E-2</v>
      </c>
      <c r="AD60">
        <v>-1.094049332445062</v>
      </c>
      <c r="AE60">
        <v>-0.37717795954105382</v>
      </c>
      <c r="AF60">
        <v>8.0840348573993095E-2</v>
      </c>
      <c r="AG60">
        <v>0.29337608506940732</v>
      </c>
      <c r="AH60">
        <v>1</v>
      </c>
      <c r="AI60">
        <v>1</v>
      </c>
      <c r="AJ60">
        <v>0.50951352294107921</v>
      </c>
      <c r="AK60">
        <v>0.18973145248221771</v>
      </c>
      <c r="AL60" t="s">
        <v>114</v>
      </c>
      <c r="AM60">
        <v>0.85317468634077009</v>
      </c>
      <c r="AN60">
        <v>8.7701415001212452E-3</v>
      </c>
      <c r="AS60">
        <v>2.3466436834985342E-2</v>
      </c>
      <c r="AT60">
        <v>8.8948852464375231E-3</v>
      </c>
      <c r="AW60">
        <v>0.58632874777129507</v>
      </c>
      <c r="AX60">
        <v>0.13744427122141159</v>
      </c>
      <c r="AY60">
        <v>5.1254805046504403E-3</v>
      </c>
      <c r="AZ60">
        <v>7.0371443235555471E-4</v>
      </c>
      <c r="BA60">
        <v>0.89548139791475578</v>
      </c>
      <c r="BB60">
        <v>0.89210983010555434</v>
      </c>
      <c r="BC60">
        <v>0.87885127806889285</v>
      </c>
      <c r="BD60">
        <v>1</v>
      </c>
      <c r="BE60">
        <v>1</v>
      </c>
      <c r="BF60">
        <v>-0.1468798249987536</v>
      </c>
      <c r="BG60">
        <v>1.1987652213709789E-3</v>
      </c>
      <c r="BH60">
        <v>-8.1615376474008725E-3</v>
      </c>
      <c r="BI60">
        <v>0.29120227638632218</v>
      </c>
      <c r="BJ60">
        <v>-1.241782222997279</v>
      </c>
      <c r="BK60">
        <v>-0.1468798249987536</v>
      </c>
    </row>
    <row r="61" spans="1:63" x14ac:dyDescent="0.25">
      <c r="B61" t="s">
        <v>166</v>
      </c>
      <c r="C61" t="s">
        <v>197</v>
      </c>
      <c r="D61">
        <v>100</v>
      </c>
      <c r="E61">
        <v>0.308</v>
      </c>
      <c r="F61">
        <v>100</v>
      </c>
      <c r="G61">
        <v>0.68899999999999995</v>
      </c>
      <c r="H61">
        <v>13</v>
      </c>
      <c r="I61" t="s">
        <v>195</v>
      </c>
      <c r="J61" t="s">
        <v>615</v>
      </c>
      <c r="K61">
        <v>0.68666666666666665</v>
      </c>
      <c r="L61" t="s">
        <v>926</v>
      </c>
      <c r="M61">
        <v>0.29120227638632218</v>
      </c>
      <c r="N61">
        <v>3.8000774437394212E-2</v>
      </c>
      <c r="O61">
        <v>-1.241782222997279</v>
      </c>
      <c r="P61">
        <v>0.127369511218279</v>
      </c>
      <c r="Q61">
        <v>0.23795907976428229</v>
      </c>
      <c r="R61">
        <v>0.34641021915444298</v>
      </c>
      <c r="S61">
        <v>-1.4356565540367521</v>
      </c>
      <c r="T61">
        <v>-1.0601316058320061</v>
      </c>
      <c r="U61">
        <v>0.45013679899988368</v>
      </c>
      <c r="V61">
        <v>1.0014673700032131</v>
      </c>
      <c r="W61">
        <v>2909.2075217993961</v>
      </c>
      <c r="X61">
        <v>3683.8057597531229</v>
      </c>
      <c r="Y61">
        <v>0</v>
      </c>
      <c r="Z61">
        <v>-0.81956326422893255</v>
      </c>
      <c r="AA61">
        <v>0.1559295118595318</v>
      </c>
      <c r="AB61">
        <v>0.2265106870908315</v>
      </c>
      <c r="AC61">
        <v>6.6892044051176797E-2</v>
      </c>
      <c r="AD61">
        <v>-1.094049332445062</v>
      </c>
      <c r="AE61">
        <v>-0.37717795954105382</v>
      </c>
      <c r="AF61">
        <v>8.0840348573993095E-2</v>
      </c>
      <c r="AG61">
        <v>0.29337608506940732</v>
      </c>
      <c r="AH61">
        <v>1</v>
      </c>
      <c r="AI61">
        <v>1</v>
      </c>
      <c r="AJ61">
        <v>0.50951352294107921</v>
      </c>
      <c r="AK61">
        <v>0.18973145248221771</v>
      </c>
      <c r="AL61" t="s">
        <v>114</v>
      </c>
      <c r="AM61">
        <v>0.85317468634077009</v>
      </c>
      <c r="AN61">
        <v>8.7701415001212452E-3</v>
      </c>
      <c r="AS61">
        <v>2.3466436834985342E-2</v>
      </c>
      <c r="AT61">
        <v>8.8948852464375231E-3</v>
      </c>
      <c r="AW61">
        <v>0.58632874777129507</v>
      </c>
      <c r="AX61">
        <v>0.13744427122141159</v>
      </c>
      <c r="AY61">
        <v>5.1254805046504403E-3</v>
      </c>
      <c r="AZ61">
        <v>7.0371443235555471E-4</v>
      </c>
      <c r="BA61">
        <v>0.89548139791475578</v>
      </c>
      <c r="BB61">
        <v>0.89210983010555434</v>
      </c>
      <c r="BC61">
        <v>0.87885127806889285</v>
      </c>
      <c r="BD61">
        <v>1</v>
      </c>
      <c r="BE61">
        <v>1</v>
      </c>
      <c r="BF61">
        <v>-0.14087301807831901</v>
      </c>
      <c r="BG61">
        <v>1.200213492264744E-3</v>
      </c>
      <c r="BH61">
        <v>-8.5198252201672906E-3</v>
      </c>
      <c r="BI61">
        <v>0.29120227638632218</v>
      </c>
      <c r="BJ61">
        <v>-1.241782222997279</v>
      </c>
      <c r="BK61">
        <v>-0.14087301807831901</v>
      </c>
    </row>
    <row r="62" spans="1:63" x14ac:dyDescent="0.25">
      <c r="B62" t="s">
        <v>167</v>
      </c>
      <c r="C62" t="s">
        <v>197</v>
      </c>
      <c r="D62">
        <v>100</v>
      </c>
      <c r="E62">
        <v>0.36299999999999999</v>
      </c>
      <c r="F62">
        <v>100</v>
      </c>
      <c r="G62">
        <v>0.69699999999999995</v>
      </c>
      <c r="H62">
        <v>77</v>
      </c>
      <c r="I62" t="s">
        <v>195</v>
      </c>
      <c r="J62" t="s">
        <v>616</v>
      </c>
      <c r="K62">
        <v>0.70299999999999996</v>
      </c>
      <c r="L62" t="s">
        <v>927</v>
      </c>
      <c r="M62">
        <v>0.42907762851429321</v>
      </c>
      <c r="N62">
        <v>2.7830767697962069E-2</v>
      </c>
      <c r="O62">
        <v>-0.84816912019104551</v>
      </c>
      <c r="P62">
        <v>6.3823715214941124E-2</v>
      </c>
      <c r="Q62">
        <v>0.39119824810227222</v>
      </c>
      <c r="R62">
        <v>0.47460056396209321</v>
      </c>
      <c r="S62">
        <v>-0.93854081910349618</v>
      </c>
      <c r="T62">
        <v>-0.74528174673754066</v>
      </c>
      <c r="U62">
        <v>0.45640481019489959</v>
      </c>
      <c r="V62">
        <v>1.000895274697357</v>
      </c>
      <c r="W62">
        <v>3190.746896259936</v>
      </c>
      <c r="X62">
        <v>3136.1051537727549</v>
      </c>
      <c r="Y62">
        <v>0</v>
      </c>
      <c r="Z62">
        <v>-0.53585942855985724</v>
      </c>
      <c r="AA62">
        <v>0.1159514202023789</v>
      </c>
      <c r="AB62">
        <v>0.15208158329593691</v>
      </c>
      <c r="AC62">
        <v>4.3489757319401301E-2</v>
      </c>
      <c r="AD62">
        <v>-0.71857157749145451</v>
      </c>
      <c r="AE62">
        <v>-0.22853468715025349</v>
      </c>
      <c r="AF62">
        <v>6.7006368208758271E-2</v>
      </c>
      <c r="AG62">
        <v>0.20480142377430549</v>
      </c>
      <c r="AH62">
        <v>1</v>
      </c>
      <c r="AI62">
        <v>1</v>
      </c>
      <c r="AJ62">
        <v>0.52411138156104864</v>
      </c>
      <c r="AK62">
        <v>0.22123880862293971</v>
      </c>
      <c r="AL62" t="s">
        <v>114</v>
      </c>
      <c r="AM62">
        <v>0.85317468634077009</v>
      </c>
      <c r="AN62">
        <v>8.7701415001212452E-3</v>
      </c>
      <c r="AS62">
        <v>2.3466436834985342E-2</v>
      </c>
      <c r="AT62">
        <v>8.8948852464375231E-3</v>
      </c>
      <c r="AW62">
        <v>0.58632874777129507</v>
      </c>
      <c r="AX62">
        <v>0.13744427122141159</v>
      </c>
      <c r="AY62">
        <v>5.1254805046504403E-3</v>
      </c>
      <c r="AZ62">
        <v>7.0371443235555471E-4</v>
      </c>
      <c r="BA62">
        <v>0.89548139791475578</v>
      </c>
      <c r="BB62">
        <v>0.89210983010555434</v>
      </c>
      <c r="BC62">
        <v>0.87885127806889285</v>
      </c>
      <c r="BD62">
        <v>1</v>
      </c>
      <c r="BE62">
        <v>1</v>
      </c>
      <c r="BF62">
        <v>-0.1328785019399065</v>
      </c>
      <c r="BG62">
        <v>1.19303848692018E-3</v>
      </c>
      <c r="BH62">
        <v>-8.9784161433406652E-3</v>
      </c>
      <c r="BI62">
        <v>0.42907762851429321</v>
      </c>
      <c r="BJ62">
        <v>-0.84816912019104551</v>
      </c>
      <c r="BK62">
        <v>-0.1328785019399065</v>
      </c>
    </row>
    <row r="63" spans="1:63" x14ac:dyDescent="0.25">
      <c r="B63" t="s">
        <v>168</v>
      </c>
      <c r="C63" t="s">
        <v>197</v>
      </c>
      <c r="D63">
        <v>100</v>
      </c>
      <c r="E63">
        <v>0.38700000000000001</v>
      </c>
      <c r="F63">
        <v>100</v>
      </c>
      <c r="G63">
        <v>0.69899999999999995</v>
      </c>
      <c r="H63">
        <v>61</v>
      </c>
      <c r="I63" t="s">
        <v>195</v>
      </c>
      <c r="J63" t="s">
        <v>616</v>
      </c>
      <c r="K63">
        <v>0.70299999999999996</v>
      </c>
      <c r="L63" t="s">
        <v>927</v>
      </c>
      <c r="M63">
        <v>0.42907762851429321</v>
      </c>
      <c r="N63">
        <v>2.7830767697962069E-2</v>
      </c>
      <c r="O63">
        <v>-0.84816912019104551</v>
      </c>
      <c r="P63">
        <v>6.3823715214941124E-2</v>
      </c>
      <c r="Q63">
        <v>0.39119824810227222</v>
      </c>
      <c r="R63">
        <v>0.47460056396209321</v>
      </c>
      <c r="S63">
        <v>-0.93854081910349618</v>
      </c>
      <c r="T63">
        <v>-0.74528174673754066</v>
      </c>
      <c r="U63">
        <v>0.45640481019489959</v>
      </c>
      <c r="V63">
        <v>1.000895274697357</v>
      </c>
      <c r="W63">
        <v>3190.746896259936</v>
      </c>
      <c r="X63">
        <v>3136.1051537727549</v>
      </c>
      <c r="Y63">
        <v>0</v>
      </c>
      <c r="Z63">
        <v>-0.53585942855985724</v>
      </c>
      <c r="AA63">
        <v>0.1159514202023789</v>
      </c>
      <c r="AB63">
        <v>0.15208158329593691</v>
      </c>
      <c r="AC63">
        <v>4.3489757319401301E-2</v>
      </c>
      <c r="AD63">
        <v>-0.71857157749145451</v>
      </c>
      <c r="AE63">
        <v>-0.22853468715025349</v>
      </c>
      <c r="AF63">
        <v>6.7006368208758271E-2</v>
      </c>
      <c r="AG63">
        <v>0.20480142377430549</v>
      </c>
      <c r="AH63">
        <v>1</v>
      </c>
      <c r="AI63">
        <v>1</v>
      </c>
      <c r="AJ63">
        <v>0.52411138156104864</v>
      </c>
      <c r="AK63">
        <v>0.22123880862293971</v>
      </c>
      <c r="AL63" t="s">
        <v>114</v>
      </c>
      <c r="AM63">
        <v>0.85317468634077009</v>
      </c>
      <c r="AN63">
        <v>8.7701415001212452E-3</v>
      </c>
      <c r="AS63">
        <v>2.3466436834985342E-2</v>
      </c>
      <c r="AT63">
        <v>8.8948852464375231E-3</v>
      </c>
      <c r="AW63">
        <v>0.58632874777129507</v>
      </c>
      <c r="AX63">
        <v>0.13744427122141159</v>
      </c>
      <c r="AY63">
        <v>5.1254805046504403E-3</v>
      </c>
      <c r="AZ63">
        <v>7.0371443235555471E-4</v>
      </c>
      <c r="BA63">
        <v>0.89548139791475578</v>
      </c>
      <c r="BB63">
        <v>0.89210983010555434</v>
      </c>
      <c r="BC63">
        <v>0.87885127806889285</v>
      </c>
      <c r="BD63">
        <v>1</v>
      </c>
      <c r="BE63">
        <v>1</v>
      </c>
      <c r="BF63">
        <v>-0.13086994365967641</v>
      </c>
      <c r="BG63">
        <v>1.1996941791282019E-3</v>
      </c>
      <c r="BH63">
        <v>-9.1670718698250008E-3</v>
      </c>
      <c r="BI63">
        <v>0.42907762851429321</v>
      </c>
      <c r="BJ63">
        <v>-0.84816912019104551</v>
      </c>
      <c r="BK63">
        <v>-0.13086994365967641</v>
      </c>
    </row>
    <row r="64" spans="1:63" x14ac:dyDescent="0.25">
      <c r="B64" t="s">
        <v>169</v>
      </c>
      <c r="C64" t="s">
        <v>197</v>
      </c>
      <c r="D64">
        <v>100</v>
      </c>
      <c r="E64">
        <v>0.439</v>
      </c>
      <c r="F64">
        <v>100</v>
      </c>
      <c r="G64">
        <v>0.69899999999999995</v>
      </c>
      <c r="H64">
        <v>14</v>
      </c>
      <c r="I64" t="s">
        <v>195</v>
      </c>
      <c r="J64" t="s">
        <v>616</v>
      </c>
      <c r="K64">
        <v>0.70299999999999996</v>
      </c>
      <c r="L64" t="s">
        <v>927</v>
      </c>
      <c r="M64">
        <v>0.42907762851429321</v>
      </c>
      <c r="N64">
        <v>2.7830767697962069E-2</v>
      </c>
      <c r="O64">
        <v>-0.84816912019104551</v>
      </c>
      <c r="P64">
        <v>6.3823715214941124E-2</v>
      </c>
      <c r="Q64">
        <v>0.39119824810227222</v>
      </c>
      <c r="R64">
        <v>0.47460056396209321</v>
      </c>
      <c r="S64">
        <v>-0.93854081910349618</v>
      </c>
      <c r="T64">
        <v>-0.74528174673754066</v>
      </c>
      <c r="U64">
        <v>0.45640481019489959</v>
      </c>
      <c r="V64">
        <v>1.000895274697357</v>
      </c>
      <c r="W64">
        <v>3190.746896259936</v>
      </c>
      <c r="X64">
        <v>3136.1051537727549</v>
      </c>
      <c r="Y64">
        <v>0</v>
      </c>
      <c r="Z64">
        <v>-0.53585942855985724</v>
      </c>
      <c r="AA64">
        <v>0.1159514202023789</v>
      </c>
      <c r="AB64">
        <v>0.15208158329593691</v>
      </c>
      <c r="AC64">
        <v>4.3489757319401301E-2</v>
      </c>
      <c r="AD64">
        <v>-0.71857157749145451</v>
      </c>
      <c r="AE64">
        <v>-0.22853468715025349</v>
      </c>
      <c r="AF64">
        <v>6.7006368208758271E-2</v>
      </c>
      <c r="AG64">
        <v>0.20480142377430549</v>
      </c>
      <c r="AH64">
        <v>1</v>
      </c>
      <c r="AI64">
        <v>1</v>
      </c>
      <c r="AJ64">
        <v>0.52411138156104864</v>
      </c>
      <c r="AK64">
        <v>0.22123880862293971</v>
      </c>
      <c r="AL64" t="s">
        <v>114</v>
      </c>
      <c r="AM64">
        <v>0.85317468634077009</v>
      </c>
      <c r="AN64">
        <v>8.7701415001212452E-3</v>
      </c>
      <c r="AS64">
        <v>2.3466436834985342E-2</v>
      </c>
      <c r="AT64">
        <v>8.8948852464375231E-3</v>
      </c>
      <c r="AW64">
        <v>0.58632874777129507</v>
      </c>
      <c r="AX64">
        <v>0.13744427122141159</v>
      </c>
      <c r="AY64">
        <v>5.1254805046504403E-3</v>
      </c>
      <c r="AZ64">
        <v>7.0371443235555471E-4</v>
      </c>
      <c r="BA64">
        <v>0.89548139791475578</v>
      </c>
      <c r="BB64">
        <v>0.89210983010555434</v>
      </c>
      <c r="BC64">
        <v>0.87885127806889285</v>
      </c>
      <c r="BD64">
        <v>1</v>
      </c>
      <c r="BE64">
        <v>1</v>
      </c>
      <c r="BF64">
        <v>-0.1308699259435453</v>
      </c>
      <c r="BG64">
        <v>1.191729312610983E-3</v>
      </c>
      <c r="BH64">
        <v>-9.1062121722684571E-3</v>
      </c>
      <c r="BI64">
        <v>0.42907762851429321</v>
      </c>
      <c r="BJ64">
        <v>-0.84816912019104551</v>
      </c>
      <c r="BK64">
        <v>-0.1308699259435453</v>
      </c>
    </row>
    <row r="65" spans="2:63" x14ac:dyDescent="0.25">
      <c r="B65" t="s">
        <v>171</v>
      </c>
      <c r="C65" t="s">
        <v>197</v>
      </c>
      <c r="D65">
        <v>100</v>
      </c>
      <c r="E65">
        <v>0.374</v>
      </c>
      <c r="F65">
        <v>100</v>
      </c>
      <c r="G65">
        <v>0.71</v>
      </c>
      <c r="H65">
        <v>17</v>
      </c>
      <c r="I65" t="s">
        <v>195</v>
      </c>
      <c r="J65" t="s">
        <v>616</v>
      </c>
      <c r="K65">
        <v>0.70299999999999996</v>
      </c>
      <c r="L65" t="s">
        <v>927</v>
      </c>
      <c r="M65">
        <v>0.42907762851429321</v>
      </c>
      <c r="N65">
        <v>2.7830767697962069E-2</v>
      </c>
      <c r="O65">
        <v>-0.84816912019104551</v>
      </c>
      <c r="P65">
        <v>6.3823715214941124E-2</v>
      </c>
      <c r="Q65">
        <v>0.39119824810227222</v>
      </c>
      <c r="R65">
        <v>0.47460056396209321</v>
      </c>
      <c r="S65">
        <v>-0.93854081910349618</v>
      </c>
      <c r="T65">
        <v>-0.74528174673754066</v>
      </c>
      <c r="U65">
        <v>0.45640481019489959</v>
      </c>
      <c r="V65">
        <v>1.000895274697357</v>
      </c>
      <c r="W65">
        <v>3190.746896259936</v>
      </c>
      <c r="X65">
        <v>3136.1051537727549</v>
      </c>
      <c r="Y65">
        <v>0</v>
      </c>
      <c r="Z65">
        <v>-0.53585942855985724</v>
      </c>
      <c r="AA65">
        <v>0.1159514202023789</v>
      </c>
      <c r="AB65">
        <v>0.15208158329593691</v>
      </c>
      <c r="AC65">
        <v>4.3489757319401301E-2</v>
      </c>
      <c r="AD65">
        <v>-0.71857157749145451</v>
      </c>
      <c r="AE65">
        <v>-0.22853468715025349</v>
      </c>
      <c r="AF65">
        <v>6.7006368208758271E-2</v>
      </c>
      <c r="AG65">
        <v>0.20480142377430549</v>
      </c>
      <c r="AH65">
        <v>1</v>
      </c>
      <c r="AI65">
        <v>1</v>
      </c>
      <c r="AJ65">
        <v>0.52411138156104864</v>
      </c>
      <c r="AK65">
        <v>0.22123880862293971</v>
      </c>
      <c r="AL65" t="s">
        <v>114</v>
      </c>
      <c r="AM65">
        <v>0.85317468634077009</v>
      </c>
      <c r="AN65">
        <v>8.7701415001212452E-3</v>
      </c>
      <c r="AS65">
        <v>2.3466436834985342E-2</v>
      </c>
      <c r="AT65">
        <v>8.8948852464375231E-3</v>
      </c>
      <c r="AW65">
        <v>0.58632874777129507</v>
      </c>
      <c r="AX65">
        <v>0.13744427122141159</v>
      </c>
      <c r="AY65">
        <v>5.1254805046504403E-3</v>
      </c>
      <c r="AZ65">
        <v>7.0371443235555471E-4</v>
      </c>
      <c r="BA65">
        <v>0.89548139791475578</v>
      </c>
      <c r="BB65">
        <v>0.89210983010555434</v>
      </c>
      <c r="BC65">
        <v>0.87885127806889285</v>
      </c>
      <c r="BD65">
        <v>1</v>
      </c>
      <c r="BE65">
        <v>1</v>
      </c>
      <c r="BF65">
        <v>-0.1198765941724827</v>
      </c>
      <c r="BG65">
        <v>1.1972138389128111E-3</v>
      </c>
      <c r="BH65">
        <v>-9.9870524949200439E-3</v>
      </c>
      <c r="BI65">
        <v>0.42907762851429321</v>
      </c>
      <c r="BJ65">
        <v>-0.84816912019104551</v>
      </c>
      <c r="BK65">
        <v>-0.1198765941724827</v>
      </c>
    </row>
    <row r="66" spans="2:63" x14ac:dyDescent="0.25">
      <c r="B66" t="s">
        <v>172</v>
      </c>
      <c r="C66" t="s">
        <v>197</v>
      </c>
      <c r="D66">
        <v>100</v>
      </c>
      <c r="E66">
        <v>0.442</v>
      </c>
      <c r="F66">
        <v>100</v>
      </c>
      <c r="G66">
        <v>0.71</v>
      </c>
      <c r="H66">
        <v>13</v>
      </c>
      <c r="I66" t="s">
        <v>195</v>
      </c>
      <c r="J66" t="s">
        <v>616</v>
      </c>
      <c r="K66">
        <v>0.70299999999999996</v>
      </c>
      <c r="L66" t="s">
        <v>927</v>
      </c>
      <c r="M66">
        <v>0.42907762851429321</v>
      </c>
      <c r="N66">
        <v>2.7830767697962069E-2</v>
      </c>
      <c r="O66">
        <v>-0.84816912019104551</v>
      </c>
      <c r="P66">
        <v>6.3823715214941124E-2</v>
      </c>
      <c r="Q66">
        <v>0.39119824810227222</v>
      </c>
      <c r="R66">
        <v>0.47460056396209321</v>
      </c>
      <c r="S66">
        <v>-0.93854081910349618</v>
      </c>
      <c r="T66">
        <v>-0.74528174673754066</v>
      </c>
      <c r="U66">
        <v>0.45640481019489959</v>
      </c>
      <c r="V66">
        <v>1.000895274697357</v>
      </c>
      <c r="W66">
        <v>3190.746896259936</v>
      </c>
      <c r="X66">
        <v>3136.1051537727549</v>
      </c>
      <c r="Y66">
        <v>0</v>
      </c>
      <c r="Z66">
        <v>-0.53585942855985724</v>
      </c>
      <c r="AA66">
        <v>0.1159514202023789</v>
      </c>
      <c r="AB66">
        <v>0.15208158329593691</v>
      </c>
      <c r="AC66">
        <v>4.3489757319401301E-2</v>
      </c>
      <c r="AD66">
        <v>-0.71857157749145451</v>
      </c>
      <c r="AE66">
        <v>-0.22853468715025349</v>
      </c>
      <c r="AF66">
        <v>6.7006368208758271E-2</v>
      </c>
      <c r="AG66">
        <v>0.20480142377430549</v>
      </c>
      <c r="AH66">
        <v>1</v>
      </c>
      <c r="AI66">
        <v>1</v>
      </c>
      <c r="AJ66">
        <v>0.52411138156104864</v>
      </c>
      <c r="AK66">
        <v>0.22123880862293971</v>
      </c>
      <c r="AL66" t="s">
        <v>114</v>
      </c>
      <c r="AM66">
        <v>0.85317468634077009</v>
      </c>
      <c r="AN66">
        <v>8.7701415001212452E-3</v>
      </c>
      <c r="AS66">
        <v>2.3466436834985342E-2</v>
      </c>
      <c r="AT66">
        <v>8.8948852464375231E-3</v>
      </c>
      <c r="AW66">
        <v>0.58632874777129507</v>
      </c>
      <c r="AX66">
        <v>0.13744427122141159</v>
      </c>
      <c r="AY66">
        <v>5.1254805046504403E-3</v>
      </c>
      <c r="AZ66">
        <v>7.0371443235555471E-4</v>
      </c>
      <c r="BA66">
        <v>0.89548139791475578</v>
      </c>
      <c r="BB66">
        <v>0.89210983010555434</v>
      </c>
      <c r="BC66">
        <v>0.87885127806889285</v>
      </c>
      <c r="BD66">
        <v>1</v>
      </c>
      <c r="BE66">
        <v>1</v>
      </c>
      <c r="BF66">
        <v>-0.1198772094405057</v>
      </c>
      <c r="BG66">
        <v>1.196741749082862E-3</v>
      </c>
      <c r="BH66">
        <v>-9.9830631249119717E-3</v>
      </c>
      <c r="BI66">
        <v>0.42907762851429321</v>
      </c>
      <c r="BJ66">
        <v>-0.84816912019104551</v>
      </c>
      <c r="BK66">
        <v>-0.1198772094405057</v>
      </c>
    </row>
    <row r="67" spans="2:63" x14ac:dyDescent="0.25">
      <c r="B67" t="s">
        <v>177</v>
      </c>
      <c r="C67" t="s">
        <v>197</v>
      </c>
      <c r="D67">
        <v>100</v>
      </c>
      <c r="E67">
        <v>0.29399999999999998</v>
      </c>
      <c r="F67">
        <v>100</v>
      </c>
      <c r="G67">
        <v>0.73099999999999998</v>
      </c>
      <c r="H67">
        <v>36</v>
      </c>
      <c r="I67" t="s">
        <v>195</v>
      </c>
      <c r="J67" t="s">
        <v>619</v>
      </c>
      <c r="K67">
        <v>0.73499999999999988</v>
      </c>
      <c r="L67" t="s">
        <v>928</v>
      </c>
      <c r="M67">
        <v>0.33437654915229292</v>
      </c>
      <c r="N67">
        <v>1.6751081342334339E-2</v>
      </c>
      <c r="O67">
        <v>-1.096706465039146</v>
      </c>
      <c r="P67">
        <v>4.9231937121498072E-2</v>
      </c>
      <c r="Q67">
        <v>0.31321995993338148</v>
      </c>
      <c r="R67">
        <v>0.35857933690168547</v>
      </c>
      <c r="S67">
        <v>-1.1608495878624669</v>
      </c>
      <c r="T67">
        <v>-1.025605341147581</v>
      </c>
      <c r="U67">
        <v>0.90519891065485614</v>
      </c>
      <c r="V67">
        <v>1.0026269539893451</v>
      </c>
      <c r="W67">
        <v>2421.2254534429699</v>
      </c>
      <c r="X67">
        <v>2670.4635468099309</v>
      </c>
      <c r="Y67">
        <v>0</v>
      </c>
      <c r="Z67">
        <v>-0.73995298023855582</v>
      </c>
      <c r="AA67">
        <v>0.13227048929238999</v>
      </c>
      <c r="AB67">
        <v>0.13060466943947199</v>
      </c>
      <c r="AC67">
        <v>4.1751566154473778E-2</v>
      </c>
      <c r="AD67">
        <v>-0.88681232032214641</v>
      </c>
      <c r="AE67">
        <v>-0.48541983090919028</v>
      </c>
      <c r="AF67">
        <v>8.5672042102404519E-2</v>
      </c>
      <c r="AG67">
        <v>0.2154654350550575</v>
      </c>
      <c r="AH67">
        <v>1</v>
      </c>
      <c r="AI67">
        <v>1</v>
      </c>
      <c r="AJ67">
        <v>0.5044276505550398</v>
      </c>
      <c r="AK67">
        <v>0.18109184348305399</v>
      </c>
      <c r="AL67" t="s">
        <v>114</v>
      </c>
      <c r="AM67">
        <v>0.85317468634077009</v>
      </c>
      <c r="AN67">
        <v>8.7701415001212452E-3</v>
      </c>
      <c r="AS67">
        <v>2.3466436834985342E-2</v>
      </c>
      <c r="AT67">
        <v>8.8948852464375231E-3</v>
      </c>
      <c r="AW67">
        <v>0.58632874777129507</v>
      </c>
      <c r="AX67">
        <v>0.13744427122141159</v>
      </c>
      <c r="AY67">
        <v>5.1254805046504403E-3</v>
      </c>
      <c r="AZ67">
        <v>7.0371443235555471E-4</v>
      </c>
      <c r="BA67">
        <v>0.89548139791475578</v>
      </c>
      <c r="BB67">
        <v>0.89210983010555434</v>
      </c>
      <c r="BC67">
        <v>0.87885127806889285</v>
      </c>
      <c r="BD67">
        <v>1</v>
      </c>
      <c r="BE67">
        <v>1</v>
      </c>
      <c r="BF67">
        <v>-9.8869960098939627E-2</v>
      </c>
      <c r="BG67">
        <v>1.193050048459708E-3</v>
      </c>
      <c r="BH67">
        <v>-1.206686082674472E-2</v>
      </c>
      <c r="BI67">
        <v>0.33437654915229292</v>
      </c>
      <c r="BJ67">
        <v>-1.096706465039146</v>
      </c>
      <c r="BK67">
        <v>-9.8869960098939627E-2</v>
      </c>
    </row>
    <row r="68" spans="2:63" x14ac:dyDescent="0.25">
      <c r="B68" t="s">
        <v>178</v>
      </c>
      <c r="C68" t="s">
        <v>197</v>
      </c>
      <c r="D68">
        <v>100</v>
      </c>
      <c r="E68">
        <v>0.35099999999999998</v>
      </c>
      <c r="F68">
        <v>100</v>
      </c>
      <c r="G68">
        <v>0.73</v>
      </c>
      <c r="H68">
        <v>8</v>
      </c>
      <c r="I68" t="s">
        <v>195</v>
      </c>
      <c r="J68" t="s">
        <v>619</v>
      </c>
      <c r="K68">
        <v>0.73499999999999988</v>
      </c>
      <c r="L68" t="s">
        <v>928</v>
      </c>
      <c r="M68">
        <v>0.33437654915229292</v>
      </c>
      <c r="N68">
        <v>1.6751081342334339E-2</v>
      </c>
      <c r="O68">
        <v>-1.096706465039146</v>
      </c>
      <c r="P68">
        <v>4.9231937121498072E-2</v>
      </c>
      <c r="Q68">
        <v>0.31321995993338148</v>
      </c>
      <c r="R68">
        <v>0.35857933690168547</v>
      </c>
      <c r="S68">
        <v>-1.1608495878624669</v>
      </c>
      <c r="T68">
        <v>-1.025605341147581</v>
      </c>
      <c r="U68">
        <v>0.90519891065485614</v>
      </c>
      <c r="V68">
        <v>1.0026269539893451</v>
      </c>
      <c r="W68">
        <v>2421.2254534429699</v>
      </c>
      <c r="X68">
        <v>2670.4635468099309</v>
      </c>
      <c r="Y68">
        <v>0</v>
      </c>
      <c r="Z68">
        <v>-0.73995298023855582</v>
      </c>
      <c r="AA68">
        <v>0.13227048929238999</v>
      </c>
      <c r="AB68">
        <v>0.13060466943947199</v>
      </c>
      <c r="AC68">
        <v>4.1751566154473778E-2</v>
      </c>
      <c r="AD68">
        <v>-0.88681232032214641</v>
      </c>
      <c r="AE68">
        <v>-0.48541983090919028</v>
      </c>
      <c r="AF68">
        <v>8.5672042102404519E-2</v>
      </c>
      <c r="AG68">
        <v>0.2154654350550575</v>
      </c>
      <c r="AH68">
        <v>1</v>
      </c>
      <c r="AI68">
        <v>1</v>
      </c>
      <c r="AJ68">
        <v>0.5044276505550398</v>
      </c>
      <c r="AK68">
        <v>0.18109184348305399</v>
      </c>
      <c r="AL68" t="s">
        <v>114</v>
      </c>
      <c r="AM68">
        <v>0.85317468634077009</v>
      </c>
      <c r="AN68">
        <v>8.7701415001212452E-3</v>
      </c>
      <c r="AS68">
        <v>2.3466436834985342E-2</v>
      </c>
      <c r="AT68">
        <v>8.8948852464375231E-3</v>
      </c>
      <c r="AW68">
        <v>0.58632874777129507</v>
      </c>
      <c r="AX68">
        <v>0.13744427122141159</v>
      </c>
      <c r="AY68">
        <v>5.1254805046504403E-3</v>
      </c>
      <c r="AZ68">
        <v>7.0371443235555471E-4</v>
      </c>
      <c r="BA68">
        <v>0.89548139791475578</v>
      </c>
      <c r="BB68">
        <v>0.89210983010555434</v>
      </c>
      <c r="BC68">
        <v>0.87885127806889285</v>
      </c>
      <c r="BD68">
        <v>1</v>
      </c>
      <c r="BE68">
        <v>1</v>
      </c>
      <c r="BF68">
        <v>-9.9869290301445923E-2</v>
      </c>
      <c r="BG68">
        <v>1.197534107771163E-3</v>
      </c>
      <c r="BH68">
        <v>-1.1991014496613731E-2</v>
      </c>
      <c r="BI68">
        <v>0.33437654915229292</v>
      </c>
      <c r="BJ68">
        <v>-1.096706465039146</v>
      </c>
      <c r="BK68">
        <v>-9.9869290301445923E-2</v>
      </c>
    </row>
    <row r="69" spans="2:63" x14ac:dyDescent="0.25">
      <c r="B69" t="s">
        <v>180</v>
      </c>
      <c r="C69" t="s">
        <v>197</v>
      </c>
      <c r="D69">
        <v>100</v>
      </c>
      <c r="E69">
        <v>0.3</v>
      </c>
      <c r="F69">
        <v>100</v>
      </c>
      <c r="G69">
        <v>0.74</v>
      </c>
      <c r="H69">
        <v>37</v>
      </c>
      <c r="I69" t="s">
        <v>195</v>
      </c>
      <c r="J69" t="s">
        <v>619</v>
      </c>
      <c r="K69">
        <v>0.73499999999999988</v>
      </c>
      <c r="L69" t="s">
        <v>928</v>
      </c>
      <c r="M69">
        <v>0.33437654915229292</v>
      </c>
      <c r="N69">
        <v>1.6751081342334339E-2</v>
      </c>
      <c r="O69">
        <v>-1.096706465039146</v>
      </c>
      <c r="P69">
        <v>4.9231937121498072E-2</v>
      </c>
      <c r="Q69">
        <v>0.31321995993338148</v>
      </c>
      <c r="R69">
        <v>0.35857933690168547</v>
      </c>
      <c r="S69">
        <v>-1.1608495878624669</v>
      </c>
      <c r="T69">
        <v>-1.025605341147581</v>
      </c>
      <c r="U69">
        <v>0.90519891065485614</v>
      </c>
      <c r="V69">
        <v>1.0026269539893451</v>
      </c>
      <c r="W69">
        <v>2421.2254534429699</v>
      </c>
      <c r="X69">
        <v>2670.4635468099309</v>
      </c>
      <c r="Y69">
        <v>0</v>
      </c>
      <c r="Z69">
        <v>-0.73995298023855582</v>
      </c>
      <c r="AA69">
        <v>0.13227048929238999</v>
      </c>
      <c r="AB69">
        <v>0.13060466943947199</v>
      </c>
      <c r="AC69">
        <v>4.1751566154473778E-2</v>
      </c>
      <c r="AD69">
        <v>-0.88681232032214641</v>
      </c>
      <c r="AE69">
        <v>-0.48541983090919028</v>
      </c>
      <c r="AF69">
        <v>8.5672042102404519E-2</v>
      </c>
      <c r="AG69">
        <v>0.2154654350550575</v>
      </c>
      <c r="AH69">
        <v>1</v>
      </c>
      <c r="AI69">
        <v>1</v>
      </c>
      <c r="AJ69">
        <v>0.5044276505550398</v>
      </c>
      <c r="AK69">
        <v>0.18109184348305399</v>
      </c>
      <c r="AL69" t="s">
        <v>114</v>
      </c>
      <c r="AM69">
        <v>0.85317468634077009</v>
      </c>
      <c r="AN69">
        <v>8.7701415001212452E-3</v>
      </c>
      <c r="AS69">
        <v>2.3466436834985342E-2</v>
      </c>
      <c r="AT69">
        <v>8.8948852464375231E-3</v>
      </c>
      <c r="AW69">
        <v>0.58632874777129507</v>
      </c>
      <c r="AX69">
        <v>0.13744427122141159</v>
      </c>
      <c r="AY69">
        <v>5.1254805046504403E-3</v>
      </c>
      <c r="AZ69">
        <v>7.0371443235555471E-4</v>
      </c>
      <c r="BA69">
        <v>0.89548139791475578</v>
      </c>
      <c r="BB69">
        <v>0.89210983010555434</v>
      </c>
      <c r="BC69">
        <v>0.87885127806889285</v>
      </c>
      <c r="BD69">
        <v>1</v>
      </c>
      <c r="BE69">
        <v>1</v>
      </c>
      <c r="BF69">
        <v>-8.9876789271678095E-2</v>
      </c>
      <c r="BG69">
        <v>1.197266720023139E-3</v>
      </c>
      <c r="BH69">
        <v>-1.3321200386943731E-2</v>
      </c>
      <c r="BI69">
        <v>0.33437654915229292</v>
      </c>
      <c r="BJ69">
        <v>-1.096706465039146</v>
      </c>
      <c r="BK69">
        <v>-8.9876789271678095E-2</v>
      </c>
    </row>
    <row r="70" spans="2:63" x14ac:dyDescent="0.25">
      <c r="B70" t="s">
        <v>181</v>
      </c>
      <c r="C70" t="s">
        <v>197</v>
      </c>
      <c r="D70">
        <v>100</v>
      </c>
      <c r="E70">
        <v>0.35099999999999998</v>
      </c>
      <c r="F70">
        <v>100</v>
      </c>
      <c r="G70">
        <v>0.73899999999999999</v>
      </c>
      <c r="H70">
        <v>13</v>
      </c>
      <c r="I70" t="s">
        <v>195</v>
      </c>
      <c r="J70" t="s">
        <v>619</v>
      </c>
      <c r="K70">
        <v>0.73499999999999988</v>
      </c>
      <c r="L70" t="s">
        <v>928</v>
      </c>
      <c r="M70">
        <v>0.33437654915229292</v>
      </c>
      <c r="N70">
        <v>1.6751081342334339E-2</v>
      </c>
      <c r="O70">
        <v>-1.096706465039146</v>
      </c>
      <c r="P70">
        <v>4.9231937121498072E-2</v>
      </c>
      <c r="Q70">
        <v>0.31321995993338148</v>
      </c>
      <c r="R70">
        <v>0.35857933690168547</v>
      </c>
      <c r="S70">
        <v>-1.1608495878624669</v>
      </c>
      <c r="T70">
        <v>-1.025605341147581</v>
      </c>
      <c r="U70">
        <v>0.90519891065485614</v>
      </c>
      <c r="V70">
        <v>1.0026269539893451</v>
      </c>
      <c r="W70">
        <v>2421.2254534429699</v>
      </c>
      <c r="X70">
        <v>2670.4635468099309</v>
      </c>
      <c r="Y70">
        <v>0</v>
      </c>
      <c r="Z70">
        <v>-0.73995298023855582</v>
      </c>
      <c r="AA70">
        <v>0.13227048929238999</v>
      </c>
      <c r="AB70">
        <v>0.13060466943947199</v>
      </c>
      <c r="AC70">
        <v>4.1751566154473778E-2</v>
      </c>
      <c r="AD70">
        <v>-0.88681232032214641</v>
      </c>
      <c r="AE70">
        <v>-0.48541983090919028</v>
      </c>
      <c r="AF70">
        <v>8.5672042102404519E-2</v>
      </c>
      <c r="AG70">
        <v>0.2154654350550575</v>
      </c>
      <c r="AH70">
        <v>1</v>
      </c>
      <c r="AI70">
        <v>1</v>
      </c>
      <c r="AJ70">
        <v>0.5044276505550398</v>
      </c>
      <c r="AK70">
        <v>0.18109184348305399</v>
      </c>
      <c r="AL70" t="s">
        <v>114</v>
      </c>
      <c r="AM70">
        <v>0.85317468634077009</v>
      </c>
      <c r="AN70">
        <v>8.7701415001212452E-3</v>
      </c>
      <c r="AS70">
        <v>2.3466436834985342E-2</v>
      </c>
      <c r="AT70">
        <v>8.8948852464375231E-3</v>
      </c>
      <c r="AW70">
        <v>0.58632874777129507</v>
      </c>
      <c r="AX70">
        <v>0.13744427122141159</v>
      </c>
      <c r="AY70">
        <v>5.1254805046504403E-3</v>
      </c>
      <c r="AZ70">
        <v>7.0371443235555471E-4</v>
      </c>
      <c r="BA70">
        <v>0.89548139791475578</v>
      </c>
      <c r="BB70">
        <v>0.89210983010555434</v>
      </c>
      <c r="BC70">
        <v>0.87885127806889285</v>
      </c>
      <c r="BD70">
        <v>1</v>
      </c>
      <c r="BE70">
        <v>1</v>
      </c>
      <c r="BF70">
        <v>-9.0877821409701853E-2</v>
      </c>
      <c r="BG70">
        <v>1.1992604086909569E-3</v>
      </c>
      <c r="BH70">
        <v>-1.3196403589874429E-2</v>
      </c>
      <c r="BI70">
        <v>0.33437654915229292</v>
      </c>
      <c r="BJ70">
        <v>-1.096706465039146</v>
      </c>
      <c r="BK70">
        <v>-9.0877821409701853E-2</v>
      </c>
    </row>
    <row r="71" spans="2:63" x14ac:dyDescent="0.25">
      <c r="B71" t="s">
        <v>161</v>
      </c>
      <c r="C71" t="s">
        <v>197</v>
      </c>
      <c r="D71">
        <v>100</v>
      </c>
      <c r="E71">
        <v>0.442</v>
      </c>
      <c r="F71">
        <v>100</v>
      </c>
      <c r="G71">
        <v>0.66700000000000004</v>
      </c>
      <c r="H71">
        <v>31</v>
      </c>
      <c r="I71" t="s">
        <v>196</v>
      </c>
      <c r="J71" t="s">
        <v>620</v>
      </c>
      <c r="K71">
        <v>0.66700000000000004</v>
      </c>
      <c r="L71" t="s">
        <v>925</v>
      </c>
      <c r="M71">
        <v>0.48834131444844497</v>
      </c>
      <c r="N71">
        <v>8.3773628323067645E-2</v>
      </c>
      <c r="O71">
        <v>-0.73315173253112809</v>
      </c>
      <c r="P71">
        <v>0.19130484986707691</v>
      </c>
      <c r="Q71">
        <v>0.34254757078245762</v>
      </c>
      <c r="R71">
        <v>0.59896957787559391</v>
      </c>
      <c r="S71">
        <v>-1.0713447412533459</v>
      </c>
      <c r="T71">
        <v>-0.51254447034431216</v>
      </c>
      <c r="U71">
        <v>0.99459749676880127</v>
      </c>
      <c r="V71">
        <v>1.0034869487544831</v>
      </c>
      <c r="W71">
        <v>801.4198184636308</v>
      </c>
      <c r="X71">
        <v>462.01010602684897</v>
      </c>
      <c r="Y71">
        <v>4</v>
      </c>
      <c r="Z71">
        <v>-0.26335046935488149</v>
      </c>
      <c r="AA71">
        <v>0.1643562787429973</v>
      </c>
      <c r="AB71">
        <v>0.25520215562124199</v>
      </c>
      <c r="AC71">
        <v>6.4474180157591501E-2</v>
      </c>
      <c r="AD71">
        <v>-0.65324127663802711</v>
      </c>
      <c r="AE71">
        <v>0.1532890124954307</v>
      </c>
      <c r="AF71">
        <v>8.5836393148478699E-2</v>
      </c>
      <c r="AG71">
        <v>0.29777112564551822</v>
      </c>
      <c r="AH71">
        <v>1</v>
      </c>
      <c r="AI71">
        <v>1</v>
      </c>
      <c r="AJ71">
        <v>0.53290290779240745</v>
      </c>
      <c r="AK71">
        <v>1.961286960113127E-3</v>
      </c>
      <c r="AL71" t="s">
        <v>114</v>
      </c>
      <c r="AM71">
        <v>0.85317468634077009</v>
      </c>
      <c r="AN71">
        <v>8.7701415001212452E-3</v>
      </c>
      <c r="AS71">
        <v>2.3466436834985342E-2</v>
      </c>
      <c r="AT71">
        <v>8.8948852464375231E-3</v>
      </c>
      <c r="AW71">
        <v>0.58632874777129507</v>
      </c>
      <c r="AX71">
        <v>0.13744427122141159</v>
      </c>
      <c r="AY71">
        <v>5.1254805046504403E-3</v>
      </c>
      <c r="AZ71">
        <v>7.0371443235555471E-4</v>
      </c>
      <c r="BA71">
        <v>0.89548139791475578</v>
      </c>
      <c r="BB71">
        <v>0.89210983010555434</v>
      </c>
      <c r="BC71">
        <v>0.87885127806889285</v>
      </c>
      <c r="BD71">
        <v>1</v>
      </c>
      <c r="BE71">
        <v>1</v>
      </c>
      <c r="BF71">
        <v>-0.1628729927298497</v>
      </c>
      <c r="BG71">
        <v>1.2027197066263001E-3</v>
      </c>
      <c r="BH71">
        <v>-7.3844023276541486E-3</v>
      </c>
      <c r="BI71">
        <v>0.48834131444844497</v>
      </c>
      <c r="BJ71">
        <v>-0.73315173253112809</v>
      </c>
      <c r="BK71">
        <v>-0.1628729927298497</v>
      </c>
    </row>
    <row r="72" spans="2:63" x14ac:dyDescent="0.25">
      <c r="B72" t="s">
        <v>162</v>
      </c>
      <c r="C72" t="s">
        <v>197</v>
      </c>
      <c r="D72">
        <v>100</v>
      </c>
      <c r="E72">
        <v>0.51</v>
      </c>
      <c r="F72">
        <v>100</v>
      </c>
      <c r="G72">
        <v>0.66700000000000004</v>
      </c>
      <c r="H72">
        <v>13</v>
      </c>
      <c r="I72" t="s">
        <v>196</v>
      </c>
      <c r="J72" t="s">
        <v>620</v>
      </c>
      <c r="K72">
        <v>0.66700000000000004</v>
      </c>
      <c r="L72" t="s">
        <v>925</v>
      </c>
      <c r="M72">
        <v>0.48834131444844497</v>
      </c>
      <c r="N72">
        <v>8.3773628323067645E-2</v>
      </c>
      <c r="O72">
        <v>-0.73315173253112809</v>
      </c>
      <c r="P72">
        <v>0.19130484986707691</v>
      </c>
      <c r="Q72">
        <v>0.34254757078245762</v>
      </c>
      <c r="R72">
        <v>0.59896957787559391</v>
      </c>
      <c r="S72">
        <v>-1.0713447412533459</v>
      </c>
      <c r="T72">
        <v>-0.51254447034431216</v>
      </c>
      <c r="U72">
        <v>0.99459749676880127</v>
      </c>
      <c r="V72">
        <v>1.0034869487544831</v>
      </c>
      <c r="W72">
        <v>801.4198184636308</v>
      </c>
      <c r="X72">
        <v>462.01010602684897</v>
      </c>
      <c r="Y72">
        <v>4</v>
      </c>
      <c r="Z72">
        <v>-0.26335046935488149</v>
      </c>
      <c r="AA72">
        <v>0.1643562787429973</v>
      </c>
      <c r="AB72">
        <v>0.25520215562124199</v>
      </c>
      <c r="AC72">
        <v>6.4474180157591501E-2</v>
      </c>
      <c r="AD72">
        <v>-0.65324127663802711</v>
      </c>
      <c r="AE72">
        <v>0.1532890124954307</v>
      </c>
      <c r="AF72">
        <v>8.5836393148478699E-2</v>
      </c>
      <c r="AG72">
        <v>0.29777112564551822</v>
      </c>
      <c r="AH72">
        <v>1</v>
      </c>
      <c r="AI72">
        <v>1</v>
      </c>
      <c r="AJ72">
        <v>0.53290290779240745</v>
      </c>
      <c r="AK72">
        <v>1.961286960113127E-3</v>
      </c>
      <c r="AL72" t="s">
        <v>114</v>
      </c>
      <c r="AM72">
        <v>0.85317468634077009</v>
      </c>
      <c r="AN72">
        <v>8.7701415001212452E-3</v>
      </c>
      <c r="AS72">
        <v>2.3466436834985342E-2</v>
      </c>
      <c r="AT72">
        <v>8.8948852464375231E-3</v>
      </c>
      <c r="AW72">
        <v>0.58632874777129507</v>
      </c>
      <c r="AX72">
        <v>0.13744427122141159</v>
      </c>
      <c r="AY72">
        <v>5.1254805046504403E-3</v>
      </c>
      <c r="AZ72">
        <v>7.0371443235555471E-4</v>
      </c>
      <c r="BA72">
        <v>0.89548139791475578</v>
      </c>
      <c r="BB72">
        <v>0.89210983010555434</v>
      </c>
      <c r="BC72">
        <v>0.87885127806889285</v>
      </c>
      <c r="BD72">
        <v>1</v>
      </c>
      <c r="BE72">
        <v>1</v>
      </c>
      <c r="BF72">
        <v>-0.1628767543611051</v>
      </c>
      <c r="BG72">
        <v>1.189005846117889E-3</v>
      </c>
      <c r="BH72">
        <v>-7.3000340090385706E-3</v>
      </c>
      <c r="BI72">
        <v>0.48834131444844497</v>
      </c>
      <c r="BJ72">
        <v>-0.73315173253112809</v>
      </c>
      <c r="BK72">
        <v>-0.1628767543611051</v>
      </c>
    </row>
    <row r="73" spans="2:63" x14ac:dyDescent="0.25">
      <c r="B73" t="s">
        <v>163</v>
      </c>
      <c r="C73" t="s">
        <v>197</v>
      </c>
      <c r="D73">
        <v>100</v>
      </c>
      <c r="E73">
        <v>0.25900000000000001</v>
      </c>
      <c r="F73">
        <v>100</v>
      </c>
      <c r="G73">
        <v>0.68799999999999994</v>
      </c>
      <c r="H73">
        <v>39</v>
      </c>
      <c r="I73" t="s">
        <v>196</v>
      </c>
      <c r="J73" t="s">
        <v>621</v>
      </c>
      <c r="K73">
        <v>0.68666666666666665</v>
      </c>
      <c r="L73" t="s">
        <v>926</v>
      </c>
      <c r="M73">
        <v>0.28800684983200908</v>
      </c>
      <c r="N73">
        <v>3.650652517394793E-2</v>
      </c>
      <c r="O73">
        <v>-1.2525582232547221</v>
      </c>
      <c r="P73">
        <v>0.1256106529386572</v>
      </c>
      <c r="Q73">
        <v>0.2361885369044813</v>
      </c>
      <c r="R73">
        <v>0.34321433244955379</v>
      </c>
      <c r="S73">
        <v>-1.4431249079133801</v>
      </c>
      <c r="T73">
        <v>-1.069400151102317</v>
      </c>
      <c r="U73">
        <v>0.42360670768939479</v>
      </c>
      <c r="V73">
        <v>1.0007248901861121</v>
      </c>
      <c r="W73">
        <v>3317.9193209311129</v>
      </c>
      <c r="X73">
        <v>4419.8443425193609</v>
      </c>
      <c r="Y73">
        <v>0</v>
      </c>
      <c r="Z73">
        <v>-0.83417148587912926</v>
      </c>
      <c r="AA73">
        <v>0.15304167140471669</v>
      </c>
      <c r="AB73">
        <v>0.2200558857237567</v>
      </c>
      <c r="AC73">
        <v>6.7526238732917951E-2</v>
      </c>
      <c r="AD73">
        <v>-1.1020271027419619</v>
      </c>
      <c r="AE73">
        <v>-0.40930986729319607</v>
      </c>
      <c r="AF73">
        <v>7.8649398260489931E-2</v>
      </c>
      <c r="AG73">
        <v>0.29173158949900008</v>
      </c>
      <c r="AH73">
        <v>1</v>
      </c>
      <c r="AI73">
        <v>1</v>
      </c>
      <c r="AJ73">
        <v>0.51046976768877272</v>
      </c>
      <c r="AK73">
        <v>0.18958884761576819</v>
      </c>
      <c r="AL73" t="s">
        <v>114</v>
      </c>
      <c r="AM73">
        <v>0.85317468634077009</v>
      </c>
      <c r="AN73">
        <v>8.7701415001212452E-3</v>
      </c>
      <c r="AS73">
        <v>2.3466436834985342E-2</v>
      </c>
      <c r="AT73">
        <v>8.8948852464375231E-3</v>
      </c>
      <c r="AW73">
        <v>0.58632874777129507</v>
      </c>
      <c r="AX73">
        <v>0.13744427122141159</v>
      </c>
      <c r="AY73">
        <v>5.1254805046504403E-3</v>
      </c>
      <c r="AZ73">
        <v>7.0371443235555471E-4</v>
      </c>
      <c r="BA73">
        <v>0.89548139791475578</v>
      </c>
      <c r="BB73">
        <v>0.89210983010555434</v>
      </c>
      <c r="BC73">
        <v>0.87885127806889285</v>
      </c>
      <c r="BD73">
        <v>1</v>
      </c>
      <c r="BE73">
        <v>1</v>
      </c>
      <c r="BF73">
        <v>-0.1418684157858105</v>
      </c>
      <c r="BG73">
        <v>1.198885547784492E-3</v>
      </c>
      <c r="BH73">
        <v>-8.4506867941243555E-3</v>
      </c>
      <c r="BI73">
        <v>0.28800684983200908</v>
      </c>
      <c r="BJ73">
        <v>-1.2525582232547221</v>
      </c>
      <c r="BK73">
        <v>-0.1418684157858105</v>
      </c>
    </row>
    <row r="74" spans="2:63" x14ac:dyDescent="0.25">
      <c r="B74" t="s">
        <v>165</v>
      </c>
      <c r="C74" t="s">
        <v>197</v>
      </c>
      <c r="D74">
        <v>100</v>
      </c>
      <c r="E74">
        <v>0.27500000000000002</v>
      </c>
      <c r="F74">
        <v>100</v>
      </c>
      <c r="G74">
        <v>0.68300000000000005</v>
      </c>
      <c r="H74">
        <v>12</v>
      </c>
      <c r="I74" t="s">
        <v>196</v>
      </c>
      <c r="J74" t="s">
        <v>621</v>
      </c>
      <c r="K74">
        <v>0.68666666666666665</v>
      </c>
      <c r="L74" t="s">
        <v>926</v>
      </c>
      <c r="M74">
        <v>0.28800684983200908</v>
      </c>
      <c r="N74">
        <v>3.650652517394793E-2</v>
      </c>
      <c r="O74">
        <v>-1.2525582232547221</v>
      </c>
      <c r="P74">
        <v>0.1256106529386572</v>
      </c>
      <c r="Q74">
        <v>0.2361885369044813</v>
      </c>
      <c r="R74">
        <v>0.34321433244955379</v>
      </c>
      <c r="S74">
        <v>-1.4431249079133801</v>
      </c>
      <c r="T74">
        <v>-1.069400151102317</v>
      </c>
      <c r="U74">
        <v>0.42360670768939479</v>
      </c>
      <c r="V74">
        <v>1.0007248901861121</v>
      </c>
      <c r="W74">
        <v>3317.9193209311129</v>
      </c>
      <c r="X74">
        <v>4419.8443425193609</v>
      </c>
      <c r="Y74">
        <v>0</v>
      </c>
      <c r="Z74">
        <v>-0.83417148587912926</v>
      </c>
      <c r="AA74">
        <v>0.15304167140471669</v>
      </c>
      <c r="AB74">
        <v>0.2200558857237567</v>
      </c>
      <c r="AC74">
        <v>6.7526238732917951E-2</v>
      </c>
      <c r="AD74">
        <v>-1.1020271027419619</v>
      </c>
      <c r="AE74">
        <v>-0.40930986729319607</v>
      </c>
      <c r="AF74">
        <v>7.8649398260489931E-2</v>
      </c>
      <c r="AG74">
        <v>0.29173158949900008</v>
      </c>
      <c r="AH74">
        <v>1</v>
      </c>
      <c r="AI74">
        <v>1</v>
      </c>
      <c r="AJ74">
        <v>0.51046976768877272</v>
      </c>
      <c r="AK74">
        <v>0.18958884761576819</v>
      </c>
      <c r="AL74" t="s">
        <v>114</v>
      </c>
      <c r="AM74">
        <v>0.85317468634077009</v>
      </c>
      <c r="AN74">
        <v>8.7701415001212452E-3</v>
      </c>
      <c r="AS74">
        <v>2.3466436834985342E-2</v>
      </c>
      <c r="AT74">
        <v>8.8948852464375231E-3</v>
      </c>
      <c r="AW74">
        <v>0.58632874777129507</v>
      </c>
      <c r="AX74">
        <v>0.13744427122141159</v>
      </c>
      <c r="AY74">
        <v>5.1254805046504403E-3</v>
      </c>
      <c r="AZ74">
        <v>7.0371443235555471E-4</v>
      </c>
      <c r="BA74">
        <v>0.89548139791475578</v>
      </c>
      <c r="BB74">
        <v>0.89210983010555434</v>
      </c>
      <c r="BC74">
        <v>0.87885127806889285</v>
      </c>
      <c r="BD74">
        <v>1</v>
      </c>
      <c r="BE74">
        <v>1</v>
      </c>
      <c r="BF74">
        <v>-0.14687169478981341</v>
      </c>
      <c r="BG74">
        <v>1.1972106781445891E-3</v>
      </c>
      <c r="BH74">
        <v>-8.1514050740539596E-3</v>
      </c>
      <c r="BI74">
        <v>0.28800684983200908</v>
      </c>
      <c r="BJ74">
        <v>-1.2525582232547221</v>
      </c>
      <c r="BK74">
        <v>-0.14687169478981341</v>
      </c>
    </row>
    <row r="75" spans="2:63" x14ac:dyDescent="0.25">
      <c r="B75" t="s">
        <v>166</v>
      </c>
      <c r="C75" t="s">
        <v>197</v>
      </c>
      <c r="D75">
        <v>100</v>
      </c>
      <c r="E75">
        <v>0.308</v>
      </c>
      <c r="F75">
        <v>100</v>
      </c>
      <c r="G75">
        <v>0.68899999999999995</v>
      </c>
      <c r="H75">
        <v>12</v>
      </c>
      <c r="I75" t="s">
        <v>196</v>
      </c>
      <c r="J75" t="s">
        <v>621</v>
      </c>
      <c r="K75">
        <v>0.68666666666666665</v>
      </c>
      <c r="L75" t="s">
        <v>926</v>
      </c>
      <c r="M75">
        <v>0.28800684983200908</v>
      </c>
      <c r="N75">
        <v>3.650652517394793E-2</v>
      </c>
      <c r="O75">
        <v>-1.2525582232547221</v>
      </c>
      <c r="P75">
        <v>0.1256106529386572</v>
      </c>
      <c r="Q75">
        <v>0.2361885369044813</v>
      </c>
      <c r="R75">
        <v>0.34321433244955379</v>
      </c>
      <c r="S75">
        <v>-1.4431249079133801</v>
      </c>
      <c r="T75">
        <v>-1.069400151102317</v>
      </c>
      <c r="U75">
        <v>0.42360670768939479</v>
      </c>
      <c r="V75">
        <v>1.0007248901861121</v>
      </c>
      <c r="W75">
        <v>3317.9193209311129</v>
      </c>
      <c r="X75">
        <v>4419.8443425193609</v>
      </c>
      <c r="Y75">
        <v>0</v>
      </c>
      <c r="Z75">
        <v>-0.83417148587912926</v>
      </c>
      <c r="AA75">
        <v>0.15304167140471669</v>
      </c>
      <c r="AB75">
        <v>0.2200558857237567</v>
      </c>
      <c r="AC75">
        <v>6.7526238732917951E-2</v>
      </c>
      <c r="AD75">
        <v>-1.1020271027419619</v>
      </c>
      <c r="AE75">
        <v>-0.40930986729319607</v>
      </c>
      <c r="AF75">
        <v>7.8649398260489931E-2</v>
      </c>
      <c r="AG75">
        <v>0.29173158949900008</v>
      </c>
      <c r="AH75">
        <v>1</v>
      </c>
      <c r="AI75">
        <v>1</v>
      </c>
      <c r="AJ75">
        <v>0.51046976768877272</v>
      </c>
      <c r="AK75">
        <v>0.18958884761576819</v>
      </c>
      <c r="AL75" t="s">
        <v>114</v>
      </c>
      <c r="AM75">
        <v>0.85317468634077009</v>
      </c>
      <c r="AN75">
        <v>8.7701415001212452E-3</v>
      </c>
      <c r="AS75">
        <v>2.3466436834985342E-2</v>
      </c>
      <c r="AT75">
        <v>8.8948852464375231E-3</v>
      </c>
      <c r="AW75">
        <v>0.58632874777129507</v>
      </c>
      <c r="AX75">
        <v>0.13744427122141159</v>
      </c>
      <c r="AY75">
        <v>5.1254805046504403E-3</v>
      </c>
      <c r="AZ75">
        <v>7.0371443235555471E-4</v>
      </c>
      <c r="BA75">
        <v>0.89548139791475578</v>
      </c>
      <c r="BB75">
        <v>0.89210983010555434</v>
      </c>
      <c r="BC75">
        <v>0.87885127806889285</v>
      </c>
      <c r="BD75">
        <v>1</v>
      </c>
      <c r="BE75">
        <v>1</v>
      </c>
      <c r="BF75">
        <v>-0.14087550984950739</v>
      </c>
      <c r="BG75">
        <v>1.1994312215261511E-3</v>
      </c>
      <c r="BH75">
        <v>-8.5141216014583618E-3</v>
      </c>
      <c r="BI75">
        <v>0.28800684983200908</v>
      </c>
      <c r="BJ75">
        <v>-1.2525582232547221</v>
      </c>
      <c r="BK75">
        <v>-0.14087550984950739</v>
      </c>
    </row>
    <row r="76" spans="2:63" x14ac:dyDescent="0.25">
      <c r="B76" t="s">
        <v>167</v>
      </c>
      <c r="C76" t="s">
        <v>197</v>
      </c>
      <c r="D76">
        <v>100</v>
      </c>
      <c r="E76">
        <v>0.36299999999999999</v>
      </c>
      <c r="F76">
        <v>100</v>
      </c>
      <c r="G76">
        <v>0.69699999999999995</v>
      </c>
      <c r="H76">
        <v>74</v>
      </c>
      <c r="I76" t="s">
        <v>196</v>
      </c>
      <c r="J76" t="s">
        <v>622</v>
      </c>
      <c r="K76">
        <v>0.70299999999999996</v>
      </c>
      <c r="L76" t="s">
        <v>927</v>
      </c>
      <c r="M76">
        <v>0.42581082599926301</v>
      </c>
      <c r="N76">
        <v>2.723490441047113E-2</v>
      </c>
      <c r="O76">
        <v>-0.85577571460652335</v>
      </c>
      <c r="P76">
        <v>6.3434701420557682E-2</v>
      </c>
      <c r="Q76">
        <v>0.38758768308455799</v>
      </c>
      <c r="R76">
        <v>0.46959686714514159</v>
      </c>
      <c r="S76">
        <v>-0.94781317691403788</v>
      </c>
      <c r="T76">
        <v>-0.75588068185535684</v>
      </c>
      <c r="U76">
        <v>0.45876666473554373</v>
      </c>
      <c r="V76">
        <v>1.00347158336838</v>
      </c>
      <c r="W76">
        <v>3193.2470488275658</v>
      </c>
      <c r="X76">
        <v>3281.7693252543759</v>
      </c>
      <c r="Y76">
        <v>0</v>
      </c>
      <c r="Z76">
        <v>-0.54654255953228892</v>
      </c>
      <c r="AA76">
        <v>0.1152531104115445</v>
      </c>
      <c r="AB76">
        <v>0.14594535188454949</v>
      </c>
      <c r="AC76">
        <v>4.2136138641823667E-2</v>
      </c>
      <c r="AD76">
        <v>-0.71997026848525048</v>
      </c>
      <c r="AE76">
        <v>-0.26424508336770097</v>
      </c>
      <c r="AF76">
        <v>6.6559655867336115E-2</v>
      </c>
      <c r="AG76">
        <v>0.19888355077113759</v>
      </c>
      <c r="AH76">
        <v>1</v>
      </c>
      <c r="AI76">
        <v>1</v>
      </c>
      <c r="AJ76">
        <v>0.52043675321136551</v>
      </c>
      <c r="AK76">
        <v>0.21897978438957821</v>
      </c>
      <c r="AL76" t="s">
        <v>114</v>
      </c>
      <c r="AM76">
        <v>0.85317468634077009</v>
      </c>
      <c r="AN76">
        <v>8.7701415001212452E-3</v>
      </c>
      <c r="AS76">
        <v>2.3466436834985342E-2</v>
      </c>
      <c r="AT76">
        <v>8.8948852464375231E-3</v>
      </c>
      <c r="AW76">
        <v>0.58632874777129507</v>
      </c>
      <c r="AX76">
        <v>0.13744427122141159</v>
      </c>
      <c r="AY76">
        <v>5.1254805046504403E-3</v>
      </c>
      <c r="AZ76">
        <v>7.0371443235555471E-4</v>
      </c>
      <c r="BA76">
        <v>0.89548139791475578</v>
      </c>
      <c r="BB76">
        <v>0.89210983010555434</v>
      </c>
      <c r="BC76">
        <v>0.87885127806889285</v>
      </c>
      <c r="BD76">
        <v>1</v>
      </c>
      <c r="BE76">
        <v>1</v>
      </c>
      <c r="BF76">
        <v>-0.132875302211895</v>
      </c>
      <c r="BG76">
        <v>1.19674438837797E-3</v>
      </c>
      <c r="BH76">
        <v>-9.0065224195654721E-3</v>
      </c>
      <c r="BI76">
        <v>0.42581082599926301</v>
      </c>
      <c r="BJ76">
        <v>-0.85577571460652335</v>
      </c>
      <c r="BK76">
        <v>-0.132875302211895</v>
      </c>
    </row>
    <row r="77" spans="2:63" x14ac:dyDescent="0.25">
      <c r="B77" t="s">
        <v>168</v>
      </c>
      <c r="C77" t="s">
        <v>197</v>
      </c>
      <c r="D77">
        <v>100</v>
      </c>
      <c r="E77">
        <v>0.38700000000000001</v>
      </c>
      <c r="F77">
        <v>100</v>
      </c>
      <c r="G77">
        <v>0.69899999999999995</v>
      </c>
      <c r="H77">
        <v>58</v>
      </c>
      <c r="I77" t="s">
        <v>196</v>
      </c>
      <c r="J77" t="s">
        <v>622</v>
      </c>
      <c r="K77">
        <v>0.70299999999999996</v>
      </c>
      <c r="L77" t="s">
        <v>927</v>
      </c>
      <c r="M77">
        <v>0.42581082599926301</v>
      </c>
      <c r="N77">
        <v>2.723490441047113E-2</v>
      </c>
      <c r="O77">
        <v>-0.85577571460652335</v>
      </c>
      <c r="P77">
        <v>6.3434701420557682E-2</v>
      </c>
      <c r="Q77">
        <v>0.38758768308455799</v>
      </c>
      <c r="R77">
        <v>0.46959686714514159</v>
      </c>
      <c r="S77">
        <v>-0.94781317691403788</v>
      </c>
      <c r="T77">
        <v>-0.75588068185535684</v>
      </c>
      <c r="U77">
        <v>0.45876666473554373</v>
      </c>
      <c r="V77">
        <v>1.00347158336838</v>
      </c>
      <c r="W77">
        <v>3193.2470488275658</v>
      </c>
      <c r="X77">
        <v>3281.7693252543759</v>
      </c>
      <c r="Y77">
        <v>0</v>
      </c>
      <c r="Z77">
        <v>-0.54654255953228892</v>
      </c>
      <c r="AA77">
        <v>0.1152531104115445</v>
      </c>
      <c r="AB77">
        <v>0.14594535188454949</v>
      </c>
      <c r="AC77">
        <v>4.2136138641823667E-2</v>
      </c>
      <c r="AD77">
        <v>-0.71997026848525048</v>
      </c>
      <c r="AE77">
        <v>-0.26424508336770097</v>
      </c>
      <c r="AF77">
        <v>6.6559655867336115E-2</v>
      </c>
      <c r="AG77">
        <v>0.19888355077113759</v>
      </c>
      <c r="AH77">
        <v>1</v>
      </c>
      <c r="AI77">
        <v>1</v>
      </c>
      <c r="AJ77">
        <v>0.52043675321136551</v>
      </c>
      <c r="AK77">
        <v>0.21897978438957821</v>
      </c>
      <c r="AL77" t="s">
        <v>114</v>
      </c>
      <c r="AM77">
        <v>0.85317468634077009</v>
      </c>
      <c r="AN77">
        <v>8.7701415001212452E-3</v>
      </c>
      <c r="AS77">
        <v>2.3466436834985342E-2</v>
      </c>
      <c r="AT77">
        <v>8.8948852464375231E-3</v>
      </c>
      <c r="AW77">
        <v>0.58632874777129507</v>
      </c>
      <c r="AX77">
        <v>0.13744427122141159</v>
      </c>
      <c r="AY77">
        <v>5.1254805046504403E-3</v>
      </c>
      <c r="AZ77">
        <v>7.0371443235555471E-4</v>
      </c>
      <c r="BA77">
        <v>0.89548139791475578</v>
      </c>
      <c r="BB77">
        <v>0.89210983010555434</v>
      </c>
      <c r="BC77">
        <v>0.87885127806889285</v>
      </c>
      <c r="BD77">
        <v>1</v>
      </c>
      <c r="BE77">
        <v>1</v>
      </c>
      <c r="BF77">
        <v>-0.13087499206597861</v>
      </c>
      <c r="BG77">
        <v>1.195140915432445E-3</v>
      </c>
      <c r="BH77">
        <v>-9.1319273190857819E-3</v>
      </c>
      <c r="BI77">
        <v>0.42581082599926301</v>
      </c>
      <c r="BJ77">
        <v>-0.85577571460652335</v>
      </c>
      <c r="BK77">
        <v>-0.13087499206597861</v>
      </c>
    </row>
    <row r="78" spans="2:63" x14ac:dyDescent="0.25">
      <c r="B78" t="s">
        <v>169</v>
      </c>
      <c r="C78" t="s">
        <v>197</v>
      </c>
      <c r="D78">
        <v>100</v>
      </c>
      <c r="E78">
        <v>0.439</v>
      </c>
      <c r="F78">
        <v>100</v>
      </c>
      <c r="G78">
        <v>0.69899999999999995</v>
      </c>
      <c r="H78">
        <v>13</v>
      </c>
      <c r="I78" t="s">
        <v>196</v>
      </c>
      <c r="J78" t="s">
        <v>622</v>
      </c>
      <c r="K78">
        <v>0.70299999999999996</v>
      </c>
      <c r="L78" t="s">
        <v>927</v>
      </c>
      <c r="M78">
        <v>0.42581082599926301</v>
      </c>
      <c r="N78">
        <v>2.723490441047113E-2</v>
      </c>
      <c r="O78">
        <v>-0.85577571460652335</v>
      </c>
      <c r="P78">
        <v>6.3434701420557682E-2</v>
      </c>
      <c r="Q78">
        <v>0.38758768308455799</v>
      </c>
      <c r="R78">
        <v>0.46959686714514159</v>
      </c>
      <c r="S78">
        <v>-0.94781317691403788</v>
      </c>
      <c r="T78">
        <v>-0.75588068185535684</v>
      </c>
      <c r="U78">
        <v>0.45876666473554373</v>
      </c>
      <c r="V78">
        <v>1.00347158336838</v>
      </c>
      <c r="W78">
        <v>3193.2470488275658</v>
      </c>
      <c r="X78">
        <v>3281.7693252543759</v>
      </c>
      <c r="Y78">
        <v>0</v>
      </c>
      <c r="Z78">
        <v>-0.54654255953228892</v>
      </c>
      <c r="AA78">
        <v>0.1152531104115445</v>
      </c>
      <c r="AB78">
        <v>0.14594535188454949</v>
      </c>
      <c r="AC78">
        <v>4.2136138641823667E-2</v>
      </c>
      <c r="AD78">
        <v>-0.71997026848525048</v>
      </c>
      <c r="AE78">
        <v>-0.26424508336770097</v>
      </c>
      <c r="AF78">
        <v>6.6559655867336115E-2</v>
      </c>
      <c r="AG78">
        <v>0.19888355077113759</v>
      </c>
      <c r="AH78">
        <v>1</v>
      </c>
      <c r="AI78">
        <v>1</v>
      </c>
      <c r="AJ78">
        <v>0.52043675321136551</v>
      </c>
      <c r="AK78">
        <v>0.21897978438957821</v>
      </c>
      <c r="AL78" t="s">
        <v>114</v>
      </c>
      <c r="AM78">
        <v>0.85317468634077009</v>
      </c>
      <c r="AN78">
        <v>8.7701415001212452E-3</v>
      </c>
      <c r="AS78">
        <v>2.3466436834985342E-2</v>
      </c>
      <c r="AT78">
        <v>8.8948852464375231E-3</v>
      </c>
      <c r="AW78">
        <v>0.58632874777129507</v>
      </c>
      <c r="AX78">
        <v>0.13744427122141159</v>
      </c>
      <c r="AY78">
        <v>5.1254805046504403E-3</v>
      </c>
      <c r="AZ78">
        <v>7.0371443235555471E-4</v>
      </c>
      <c r="BA78">
        <v>0.89548139791475578</v>
      </c>
      <c r="BB78">
        <v>0.89210983010555434</v>
      </c>
      <c r="BC78">
        <v>0.87885127806889285</v>
      </c>
      <c r="BD78">
        <v>1</v>
      </c>
      <c r="BE78">
        <v>1</v>
      </c>
      <c r="BF78">
        <v>-0.13087288928366239</v>
      </c>
      <c r="BG78">
        <v>1.196770435690897E-3</v>
      </c>
      <c r="BH78">
        <v>-9.1445252125284641E-3</v>
      </c>
      <c r="BI78">
        <v>0.42581082599926301</v>
      </c>
      <c r="BJ78">
        <v>-0.85577571460652335</v>
      </c>
      <c r="BK78">
        <v>-0.13087288928366239</v>
      </c>
    </row>
    <row r="79" spans="2:63" x14ac:dyDescent="0.25">
      <c r="B79" t="s">
        <v>171</v>
      </c>
      <c r="C79" t="s">
        <v>197</v>
      </c>
      <c r="D79">
        <v>100</v>
      </c>
      <c r="E79">
        <v>0.374</v>
      </c>
      <c r="F79">
        <v>100</v>
      </c>
      <c r="G79">
        <v>0.71</v>
      </c>
      <c r="H79">
        <v>16</v>
      </c>
      <c r="I79" t="s">
        <v>196</v>
      </c>
      <c r="J79" t="s">
        <v>622</v>
      </c>
      <c r="K79">
        <v>0.70299999999999996</v>
      </c>
      <c r="L79" t="s">
        <v>927</v>
      </c>
      <c r="M79">
        <v>0.42581082599926301</v>
      </c>
      <c r="N79">
        <v>2.723490441047113E-2</v>
      </c>
      <c r="O79">
        <v>-0.85577571460652335</v>
      </c>
      <c r="P79">
        <v>6.3434701420557682E-2</v>
      </c>
      <c r="Q79">
        <v>0.38758768308455799</v>
      </c>
      <c r="R79">
        <v>0.46959686714514159</v>
      </c>
      <c r="S79">
        <v>-0.94781317691403788</v>
      </c>
      <c r="T79">
        <v>-0.75588068185535684</v>
      </c>
      <c r="U79">
        <v>0.45876666473554373</v>
      </c>
      <c r="V79">
        <v>1.00347158336838</v>
      </c>
      <c r="W79">
        <v>3193.2470488275658</v>
      </c>
      <c r="X79">
        <v>3281.7693252543759</v>
      </c>
      <c r="Y79">
        <v>0</v>
      </c>
      <c r="Z79">
        <v>-0.54654255953228892</v>
      </c>
      <c r="AA79">
        <v>0.1152531104115445</v>
      </c>
      <c r="AB79">
        <v>0.14594535188454949</v>
      </c>
      <c r="AC79">
        <v>4.2136138641823667E-2</v>
      </c>
      <c r="AD79">
        <v>-0.71997026848525048</v>
      </c>
      <c r="AE79">
        <v>-0.26424508336770097</v>
      </c>
      <c r="AF79">
        <v>6.6559655867336115E-2</v>
      </c>
      <c r="AG79">
        <v>0.19888355077113759</v>
      </c>
      <c r="AH79">
        <v>1</v>
      </c>
      <c r="AI79">
        <v>1</v>
      </c>
      <c r="AJ79">
        <v>0.52043675321136551</v>
      </c>
      <c r="AK79">
        <v>0.21897978438957821</v>
      </c>
      <c r="AL79" t="s">
        <v>114</v>
      </c>
      <c r="AM79">
        <v>0.85317468634077009</v>
      </c>
      <c r="AN79">
        <v>8.7701415001212452E-3</v>
      </c>
      <c r="AS79">
        <v>2.3466436834985342E-2</v>
      </c>
      <c r="AT79">
        <v>8.8948852464375231E-3</v>
      </c>
      <c r="AW79">
        <v>0.58632874777129507</v>
      </c>
      <c r="AX79">
        <v>0.13744427122141159</v>
      </c>
      <c r="AY79">
        <v>5.1254805046504403E-3</v>
      </c>
      <c r="AZ79">
        <v>7.0371443235555471E-4</v>
      </c>
      <c r="BA79">
        <v>0.89548139791475578</v>
      </c>
      <c r="BB79">
        <v>0.89210983010555434</v>
      </c>
      <c r="BC79">
        <v>0.87885127806889285</v>
      </c>
      <c r="BD79">
        <v>1</v>
      </c>
      <c r="BE79">
        <v>1</v>
      </c>
      <c r="BF79">
        <v>-0.1198705929258362</v>
      </c>
      <c r="BG79">
        <v>1.19530991531383E-3</v>
      </c>
      <c r="BH79">
        <v>-9.971669332222018E-3</v>
      </c>
      <c r="BI79">
        <v>0.42581082599926301</v>
      </c>
      <c r="BJ79">
        <v>-0.85577571460652335</v>
      </c>
      <c r="BK79">
        <v>-0.1198705929258362</v>
      </c>
    </row>
    <row r="80" spans="2:63" x14ac:dyDescent="0.25">
      <c r="B80" t="s">
        <v>172</v>
      </c>
      <c r="C80" t="s">
        <v>197</v>
      </c>
      <c r="D80">
        <v>100</v>
      </c>
      <c r="E80">
        <v>0.442</v>
      </c>
      <c r="F80">
        <v>100</v>
      </c>
      <c r="G80">
        <v>0.71</v>
      </c>
      <c r="H80">
        <v>12</v>
      </c>
      <c r="I80" t="s">
        <v>196</v>
      </c>
      <c r="J80" t="s">
        <v>622</v>
      </c>
      <c r="K80">
        <v>0.70299999999999996</v>
      </c>
      <c r="L80" t="s">
        <v>927</v>
      </c>
      <c r="M80">
        <v>0.42581082599926301</v>
      </c>
      <c r="N80">
        <v>2.723490441047113E-2</v>
      </c>
      <c r="O80">
        <v>-0.85577571460652335</v>
      </c>
      <c r="P80">
        <v>6.3434701420557682E-2</v>
      </c>
      <c r="Q80">
        <v>0.38758768308455799</v>
      </c>
      <c r="R80">
        <v>0.46959686714514159</v>
      </c>
      <c r="S80">
        <v>-0.94781317691403788</v>
      </c>
      <c r="T80">
        <v>-0.75588068185535684</v>
      </c>
      <c r="U80">
        <v>0.45876666473554373</v>
      </c>
      <c r="V80">
        <v>1.00347158336838</v>
      </c>
      <c r="W80">
        <v>3193.2470488275658</v>
      </c>
      <c r="X80">
        <v>3281.7693252543759</v>
      </c>
      <c r="Y80">
        <v>0</v>
      </c>
      <c r="Z80">
        <v>-0.54654255953228892</v>
      </c>
      <c r="AA80">
        <v>0.1152531104115445</v>
      </c>
      <c r="AB80">
        <v>0.14594535188454949</v>
      </c>
      <c r="AC80">
        <v>4.2136138641823667E-2</v>
      </c>
      <c r="AD80">
        <v>-0.71997026848525048</v>
      </c>
      <c r="AE80">
        <v>-0.26424508336770097</v>
      </c>
      <c r="AF80">
        <v>6.6559655867336115E-2</v>
      </c>
      <c r="AG80">
        <v>0.19888355077113759</v>
      </c>
      <c r="AH80">
        <v>1</v>
      </c>
      <c r="AI80">
        <v>1</v>
      </c>
      <c r="AJ80">
        <v>0.52043675321136551</v>
      </c>
      <c r="AK80">
        <v>0.21897978438957821</v>
      </c>
      <c r="AL80" t="s">
        <v>114</v>
      </c>
      <c r="AM80">
        <v>0.85317468634077009</v>
      </c>
      <c r="AN80">
        <v>8.7701415001212452E-3</v>
      </c>
      <c r="AS80">
        <v>2.3466436834985342E-2</v>
      </c>
      <c r="AT80">
        <v>8.8948852464375231E-3</v>
      </c>
      <c r="AW80">
        <v>0.58632874777129507</v>
      </c>
      <c r="AX80">
        <v>0.13744427122141159</v>
      </c>
      <c r="AY80">
        <v>5.1254805046504403E-3</v>
      </c>
      <c r="AZ80">
        <v>7.0371443235555471E-4</v>
      </c>
      <c r="BA80">
        <v>0.89548139791475578</v>
      </c>
      <c r="BB80">
        <v>0.89210983010555434</v>
      </c>
      <c r="BC80">
        <v>0.87885127806889285</v>
      </c>
      <c r="BD80">
        <v>1</v>
      </c>
      <c r="BE80">
        <v>1</v>
      </c>
      <c r="BF80">
        <v>-0.11986954433906739</v>
      </c>
      <c r="BG80">
        <v>1.197137726488157E-3</v>
      </c>
      <c r="BH80">
        <v>-9.9870048984409994E-3</v>
      </c>
      <c r="BI80">
        <v>0.42581082599926301</v>
      </c>
      <c r="BJ80">
        <v>-0.85577571460652335</v>
      </c>
      <c r="BK80">
        <v>-0.11986954433906739</v>
      </c>
    </row>
    <row r="81" spans="1:63" x14ac:dyDescent="0.25">
      <c r="B81" t="s">
        <v>177</v>
      </c>
      <c r="C81" t="s">
        <v>197</v>
      </c>
      <c r="D81">
        <v>100</v>
      </c>
      <c r="E81">
        <v>0.29399999999999998</v>
      </c>
      <c r="F81">
        <v>100</v>
      </c>
      <c r="G81">
        <v>0.73099999999999998</v>
      </c>
      <c r="H81">
        <v>36</v>
      </c>
      <c r="I81" t="s">
        <v>196</v>
      </c>
      <c r="J81" t="s">
        <v>623</v>
      </c>
      <c r="K81">
        <v>0.73499999999999988</v>
      </c>
      <c r="L81" t="s">
        <v>928</v>
      </c>
      <c r="M81">
        <v>0.33437654915229292</v>
      </c>
      <c r="N81">
        <v>1.6751081342334339E-2</v>
      </c>
      <c r="O81">
        <v>-1.096706465039146</v>
      </c>
      <c r="P81">
        <v>4.9231937121498072E-2</v>
      </c>
      <c r="Q81">
        <v>0.31321995993338148</v>
      </c>
      <c r="R81">
        <v>0.35857933690168547</v>
      </c>
      <c r="S81">
        <v>-1.1608495878624669</v>
      </c>
      <c r="T81">
        <v>-1.025605341147581</v>
      </c>
      <c r="U81">
        <v>0.90519891065485614</v>
      </c>
      <c r="V81">
        <v>1.0026269539893451</v>
      </c>
      <c r="W81">
        <v>2421.2254534429699</v>
      </c>
      <c r="X81">
        <v>2670.4635468099309</v>
      </c>
      <c r="Y81">
        <v>0</v>
      </c>
      <c r="Z81">
        <v>-0.73995298023855582</v>
      </c>
      <c r="AA81">
        <v>0.13227048929238999</v>
      </c>
      <c r="AB81">
        <v>0.13060466943947199</v>
      </c>
      <c r="AC81">
        <v>4.1751566154473778E-2</v>
      </c>
      <c r="AD81">
        <v>-0.88681232032214641</v>
      </c>
      <c r="AE81">
        <v>-0.48541983090919028</v>
      </c>
      <c r="AF81">
        <v>8.5672042102404519E-2</v>
      </c>
      <c r="AG81">
        <v>0.2154654350550575</v>
      </c>
      <c r="AH81">
        <v>1</v>
      </c>
      <c r="AI81">
        <v>1</v>
      </c>
      <c r="AJ81">
        <v>0.5044276505550398</v>
      </c>
      <c r="AK81">
        <v>0.18109184348305399</v>
      </c>
      <c r="AL81" t="s">
        <v>114</v>
      </c>
      <c r="AM81">
        <v>0.85317468634077009</v>
      </c>
      <c r="AN81">
        <v>8.7701415001212452E-3</v>
      </c>
      <c r="AS81">
        <v>2.3466436834985342E-2</v>
      </c>
      <c r="AT81">
        <v>8.8948852464375231E-3</v>
      </c>
      <c r="AW81">
        <v>0.58632874777129507</v>
      </c>
      <c r="AX81">
        <v>0.13744427122141159</v>
      </c>
      <c r="AY81">
        <v>5.1254805046504403E-3</v>
      </c>
      <c r="AZ81">
        <v>7.0371443235555471E-4</v>
      </c>
      <c r="BA81">
        <v>0.89548139791475578</v>
      </c>
      <c r="BB81">
        <v>0.89210983010555434</v>
      </c>
      <c r="BC81">
        <v>0.87885127806889285</v>
      </c>
      <c r="BD81">
        <v>1</v>
      </c>
      <c r="BE81">
        <v>1</v>
      </c>
      <c r="BF81">
        <v>-9.8877449434786005E-2</v>
      </c>
      <c r="BG81">
        <v>1.1971210591693029E-3</v>
      </c>
      <c r="BH81">
        <v>-1.210711912587163E-2</v>
      </c>
      <c r="BI81">
        <v>0.33437654915229292</v>
      </c>
      <c r="BJ81">
        <v>-1.096706465039146</v>
      </c>
      <c r="BK81">
        <v>-9.8877449434786005E-2</v>
      </c>
    </row>
    <row r="82" spans="1:63" x14ac:dyDescent="0.25">
      <c r="B82" t="s">
        <v>178</v>
      </c>
      <c r="C82" t="s">
        <v>197</v>
      </c>
      <c r="D82">
        <v>100</v>
      </c>
      <c r="E82">
        <v>0.35099999999999998</v>
      </c>
      <c r="F82">
        <v>100</v>
      </c>
      <c r="G82">
        <v>0.73</v>
      </c>
      <c r="H82">
        <v>8</v>
      </c>
      <c r="I82" t="s">
        <v>196</v>
      </c>
      <c r="J82" t="s">
        <v>623</v>
      </c>
      <c r="K82">
        <v>0.73499999999999988</v>
      </c>
      <c r="L82" t="s">
        <v>928</v>
      </c>
      <c r="M82">
        <v>0.33437654915229292</v>
      </c>
      <c r="N82">
        <v>1.6751081342334339E-2</v>
      </c>
      <c r="O82">
        <v>-1.096706465039146</v>
      </c>
      <c r="P82">
        <v>4.9231937121498072E-2</v>
      </c>
      <c r="Q82">
        <v>0.31321995993338148</v>
      </c>
      <c r="R82">
        <v>0.35857933690168547</v>
      </c>
      <c r="S82">
        <v>-1.1608495878624669</v>
      </c>
      <c r="T82">
        <v>-1.025605341147581</v>
      </c>
      <c r="U82">
        <v>0.90519891065485614</v>
      </c>
      <c r="V82">
        <v>1.0026269539893451</v>
      </c>
      <c r="W82">
        <v>2421.2254534429699</v>
      </c>
      <c r="X82">
        <v>2670.4635468099309</v>
      </c>
      <c r="Y82">
        <v>0</v>
      </c>
      <c r="Z82">
        <v>-0.73995298023855582</v>
      </c>
      <c r="AA82">
        <v>0.13227048929238999</v>
      </c>
      <c r="AB82">
        <v>0.13060466943947199</v>
      </c>
      <c r="AC82">
        <v>4.1751566154473778E-2</v>
      </c>
      <c r="AD82">
        <v>-0.88681232032214641</v>
      </c>
      <c r="AE82">
        <v>-0.48541983090919028</v>
      </c>
      <c r="AF82">
        <v>8.5672042102404519E-2</v>
      </c>
      <c r="AG82">
        <v>0.2154654350550575</v>
      </c>
      <c r="AH82">
        <v>1</v>
      </c>
      <c r="AI82">
        <v>1</v>
      </c>
      <c r="AJ82">
        <v>0.5044276505550398</v>
      </c>
      <c r="AK82">
        <v>0.18109184348305399</v>
      </c>
      <c r="AL82" t="s">
        <v>114</v>
      </c>
      <c r="AM82">
        <v>0.85317468634077009</v>
      </c>
      <c r="AN82">
        <v>8.7701415001212452E-3</v>
      </c>
      <c r="AS82">
        <v>2.3466436834985342E-2</v>
      </c>
      <c r="AT82">
        <v>8.8948852464375231E-3</v>
      </c>
      <c r="AW82">
        <v>0.58632874777129507</v>
      </c>
      <c r="AX82">
        <v>0.13744427122141159</v>
      </c>
      <c r="AY82">
        <v>5.1254805046504403E-3</v>
      </c>
      <c r="AZ82">
        <v>7.0371443235555471E-4</v>
      </c>
      <c r="BA82">
        <v>0.89548139791475578</v>
      </c>
      <c r="BB82">
        <v>0.89210983010555434</v>
      </c>
      <c r="BC82">
        <v>0.87885127806889285</v>
      </c>
      <c r="BD82">
        <v>1</v>
      </c>
      <c r="BE82">
        <v>1</v>
      </c>
      <c r="BF82">
        <v>-9.9876585786397534E-2</v>
      </c>
      <c r="BG82">
        <v>1.1975560001332569E-3</v>
      </c>
      <c r="BH82">
        <v>-1.1990357807128361E-2</v>
      </c>
      <c r="BI82">
        <v>0.33437654915229292</v>
      </c>
      <c r="BJ82">
        <v>-1.096706465039146</v>
      </c>
      <c r="BK82">
        <v>-9.9876585786397534E-2</v>
      </c>
    </row>
    <row r="83" spans="1:63" x14ac:dyDescent="0.25">
      <c r="B83" t="s">
        <v>180</v>
      </c>
      <c r="C83" t="s">
        <v>197</v>
      </c>
      <c r="D83">
        <v>100</v>
      </c>
      <c r="E83">
        <v>0.3</v>
      </c>
      <c r="F83">
        <v>100</v>
      </c>
      <c r="G83">
        <v>0.74</v>
      </c>
      <c r="H83">
        <v>37</v>
      </c>
      <c r="I83" t="s">
        <v>196</v>
      </c>
      <c r="J83" t="s">
        <v>623</v>
      </c>
      <c r="K83">
        <v>0.73499999999999988</v>
      </c>
      <c r="L83" t="s">
        <v>928</v>
      </c>
      <c r="M83">
        <v>0.33437654915229292</v>
      </c>
      <c r="N83">
        <v>1.6751081342334339E-2</v>
      </c>
      <c r="O83">
        <v>-1.096706465039146</v>
      </c>
      <c r="P83">
        <v>4.9231937121498072E-2</v>
      </c>
      <c r="Q83">
        <v>0.31321995993338148</v>
      </c>
      <c r="R83">
        <v>0.35857933690168547</v>
      </c>
      <c r="S83">
        <v>-1.1608495878624669</v>
      </c>
      <c r="T83">
        <v>-1.025605341147581</v>
      </c>
      <c r="U83">
        <v>0.90519891065485614</v>
      </c>
      <c r="V83">
        <v>1.0026269539893451</v>
      </c>
      <c r="W83">
        <v>2421.2254534429699</v>
      </c>
      <c r="X83">
        <v>2670.4635468099309</v>
      </c>
      <c r="Y83">
        <v>0</v>
      </c>
      <c r="Z83">
        <v>-0.73995298023855582</v>
      </c>
      <c r="AA83">
        <v>0.13227048929238999</v>
      </c>
      <c r="AB83">
        <v>0.13060466943947199</v>
      </c>
      <c r="AC83">
        <v>4.1751566154473778E-2</v>
      </c>
      <c r="AD83">
        <v>-0.88681232032214641</v>
      </c>
      <c r="AE83">
        <v>-0.48541983090919028</v>
      </c>
      <c r="AF83">
        <v>8.5672042102404519E-2</v>
      </c>
      <c r="AG83">
        <v>0.2154654350550575</v>
      </c>
      <c r="AH83">
        <v>1</v>
      </c>
      <c r="AI83">
        <v>1</v>
      </c>
      <c r="AJ83">
        <v>0.5044276505550398</v>
      </c>
      <c r="AK83">
        <v>0.18109184348305399</v>
      </c>
      <c r="AL83" t="s">
        <v>114</v>
      </c>
      <c r="AM83">
        <v>0.85317468634077009</v>
      </c>
      <c r="AN83">
        <v>8.7701415001212452E-3</v>
      </c>
      <c r="AS83">
        <v>2.3466436834985342E-2</v>
      </c>
      <c r="AT83">
        <v>8.8948852464375231E-3</v>
      </c>
      <c r="AW83">
        <v>0.58632874777129507</v>
      </c>
      <c r="AX83">
        <v>0.13744427122141159</v>
      </c>
      <c r="AY83">
        <v>5.1254805046504403E-3</v>
      </c>
      <c r="AZ83">
        <v>7.0371443235555471E-4</v>
      </c>
      <c r="BA83">
        <v>0.89548139791475578</v>
      </c>
      <c r="BB83">
        <v>0.89210983010555434</v>
      </c>
      <c r="BC83">
        <v>0.87885127806889285</v>
      </c>
      <c r="BD83">
        <v>1</v>
      </c>
      <c r="BE83">
        <v>1</v>
      </c>
      <c r="BF83">
        <v>-8.9868824170491912E-2</v>
      </c>
      <c r="BG83">
        <v>1.199537025082887E-3</v>
      </c>
      <c r="BH83">
        <v>-1.334764348098314E-2</v>
      </c>
      <c r="BI83">
        <v>0.33437654915229292</v>
      </c>
      <c r="BJ83">
        <v>-1.096706465039146</v>
      </c>
      <c r="BK83">
        <v>-8.9868824170491912E-2</v>
      </c>
    </row>
    <row r="84" spans="1:63" x14ac:dyDescent="0.25">
      <c r="B84" t="s">
        <v>181</v>
      </c>
      <c r="C84" t="s">
        <v>197</v>
      </c>
      <c r="D84">
        <v>100</v>
      </c>
      <c r="E84">
        <v>0.35099999999999998</v>
      </c>
      <c r="F84">
        <v>100</v>
      </c>
      <c r="G84">
        <v>0.73899999999999999</v>
      </c>
      <c r="H84">
        <v>13</v>
      </c>
      <c r="I84" t="s">
        <v>196</v>
      </c>
      <c r="J84" t="s">
        <v>623</v>
      </c>
      <c r="K84">
        <v>0.73499999999999988</v>
      </c>
      <c r="L84" t="s">
        <v>928</v>
      </c>
      <c r="M84">
        <v>0.33437654915229292</v>
      </c>
      <c r="N84">
        <v>1.6751081342334339E-2</v>
      </c>
      <c r="O84">
        <v>-1.096706465039146</v>
      </c>
      <c r="P84">
        <v>4.9231937121498072E-2</v>
      </c>
      <c r="Q84">
        <v>0.31321995993338148</v>
      </c>
      <c r="R84">
        <v>0.35857933690168547</v>
      </c>
      <c r="S84">
        <v>-1.1608495878624669</v>
      </c>
      <c r="T84">
        <v>-1.025605341147581</v>
      </c>
      <c r="U84">
        <v>0.90519891065485614</v>
      </c>
      <c r="V84">
        <v>1.0026269539893451</v>
      </c>
      <c r="W84">
        <v>2421.2254534429699</v>
      </c>
      <c r="X84">
        <v>2670.4635468099309</v>
      </c>
      <c r="Y84">
        <v>0</v>
      </c>
      <c r="Z84">
        <v>-0.73995298023855582</v>
      </c>
      <c r="AA84">
        <v>0.13227048929238999</v>
      </c>
      <c r="AB84">
        <v>0.13060466943947199</v>
      </c>
      <c r="AC84">
        <v>4.1751566154473778E-2</v>
      </c>
      <c r="AD84">
        <v>-0.88681232032214641</v>
      </c>
      <c r="AE84">
        <v>-0.48541983090919028</v>
      </c>
      <c r="AF84">
        <v>8.5672042102404519E-2</v>
      </c>
      <c r="AG84">
        <v>0.2154654350550575</v>
      </c>
      <c r="AH84">
        <v>1</v>
      </c>
      <c r="AI84">
        <v>1</v>
      </c>
      <c r="AJ84">
        <v>0.5044276505550398</v>
      </c>
      <c r="AK84">
        <v>0.18109184348305399</v>
      </c>
      <c r="AL84" t="s">
        <v>114</v>
      </c>
      <c r="AM84">
        <v>0.85317468634077009</v>
      </c>
      <c r="AN84">
        <v>8.7701415001212452E-3</v>
      </c>
      <c r="AS84">
        <v>2.3466436834985342E-2</v>
      </c>
      <c r="AT84">
        <v>8.8948852464375231E-3</v>
      </c>
      <c r="AW84">
        <v>0.58632874777129507</v>
      </c>
      <c r="AX84">
        <v>0.13744427122141159</v>
      </c>
      <c r="AY84">
        <v>5.1254805046504403E-3</v>
      </c>
      <c r="AZ84">
        <v>7.0371443235555471E-4</v>
      </c>
      <c r="BA84">
        <v>0.89548139791475578</v>
      </c>
      <c r="BB84">
        <v>0.89210983010555434</v>
      </c>
      <c r="BC84">
        <v>0.87885127806889285</v>
      </c>
      <c r="BD84">
        <v>1</v>
      </c>
      <c r="BE84">
        <v>1</v>
      </c>
      <c r="BF84">
        <v>-9.0881571769362499E-2</v>
      </c>
      <c r="BG84">
        <v>1.2012625202744321E-3</v>
      </c>
      <c r="BH84">
        <v>-1.321788891727107E-2</v>
      </c>
      <c r="BI84">
        <v>0.33437654915229292</v>
      </c>
      <c r="BJ84">
        <v>-1.096706465039146</v>
      </c>
      <c r="BK84">
        <v>-9.0881571769362499E-2</v>
      </c>
    </row>
    <row r="85" spans="1:63" x14ac:dyDescent="0.25">
      <c r="B85" t="s">
        <v>182</v>
      </c>
      <c r="C85" t="s">
        <v>197</v>
      </c>
      <c r="D85">
        <v>100</v>
      </c>
      <c r="E85">
        <v>0.16600000000000001</v>
      </c>
      <c r="F85">
        <v>100</v>
      </c>
      <c r="G85">
        <v>0.82299999999999995</v>
      </c>
      <c r="H85">
        <v>30</v>
      </c>
      <c r="I85" t="s">
        <v>196</v>
      </c>
      <c r="J85" t="s">
        <v>624</v>
      </c>
      <c r="K85">
        <v>0.82699999999999996</v>
      </c>
      <c r="L85" t="s">
        <v>929</v>
      </c>
      <c r="M85">
        <v>0.16255107975637731</v>
      </c>
      <c r="N85">
        <v>3.266360022113636E-2</v>
      </c>
      <c r="O85">
        <v>-1.8336734461134461</v>
      </c>
      <c r="P85">
        <v>0.18002349706523241</v>
      </c>
      <c r="Q85">
        <v>0.1210215709132092</v>
      </c>
      <c r="R85">
        <v>0.2131383792702537</v>
      </c>
      <c r="S85">
        <v>-2.111786477367211</v>
      </c>
      <c r="T85">
        <v>-1.5458136565045619</v>
      </c>
      <c r="U85">
        <v>-40.204037550660317</v>
      </c>
      <c r="V85">
        <v>1.0014072885846981</v>
      </c>
      <c r="W85">
        <v>2846.5783908025501</v>
      </c>
      <c r="X85">
        <v>3318.370419770868</v>
      </c>
      <c r="Y85">
        <v>1</v>
      </c>
      <c r="Z85">
        <v>-1.44543396728784</v>
      </c>
      <c r="AA85">
        <v>0.14519793601113951</v>
      </c>
      <c r="AB85">
        <v>0.24638920525825389</v>
      </c>
      <c r="AC85">
        <v>7.9027578694155748E-2</v>
      </c>
      <c r="AD85">
        <v>-1.6993366213980521</v>
      </c>
      <c r="AE85">
        <v>-0.93929355824993133</v>
      </c>
      <c r="AF85">
        <v>6.4738298327190261E-2</v>
      </c>
      <c r="AG85">
        <v>0.31044184806432462</v>
      </c>
      <c r="AH85">
        <v>1</v>
      </c>
      <c r="AI85">
        <v>1</v>
      </c>
      <c r="AJ85">
        <v>0.47175889725095888</v>
      </c>
      <c r="AK85">
        <v>0.23034930846419199</v>
      </c>
      <c r="AL85" t="s">
        <v>114</v>
      </c>
      <c r="AM85">
        <v>0.85317468634077009</v>
      </c>
      <c r="AN85">
        <v>8.7701415001212452E-3</v>
      </c>
      <c r="AS85">
        <v>2.3466436834985342E-2</v>
      </c>
      <c r="AT85">
        <v>8.8948852464375231E-3</v>
      </c>
      <c r="AW85">
        <v>0.58632874777129507</v>
      </c>
      <c r="AX85">
        <v>0.13744427122141159</v>
      </c>
      <c r="AY85">
        <v>5.1254805046504403E-3</v>
      </c>
      <c r="AZ85">
        <v>7.0371443235555471E-4</v>
      </c>
      <c r="BA85">
        <v>0.89548139791475578</v>
      </c>
      <c r="BB85">
        <v>0.89210983010555434</v>
      </c>
      <c r="BC85">
        <v>0.87885127806889285</v>
      </c>
      <c r="BD85">
        <v>1</v>
      </c>
      <c r="BE85">
        <v>1</v>
      </c>
      <c r="BF85">
        <v>-6.8813938134591078E-3</v>
      </c>
      <c r="BG85">
        <v>1.19675122392168E-3</v>
      </c>
      <c r="BH85">
        <v>-0.1739111663077603</v>
      </c>
      <c r="BI85">
        <v>0.16255107975637731</v>
      </c>
      <c r="BJ85">
        <v>-1.8336734461134461</v>
      </c>
      <c r="BK85">
        <v>-6.8813938134591078E-3</v>
      </c>
    </row>
    <row r="86" spans="1:63" x14ac:dyDescent="0.25">
      <c r="B86" t="s">
        <v>183</v>
      </c>
      <c r="C86" t="s">
        <v>197</v>
      </c>
      <c r="D86">
        <v>100</v>
      </c>
      <c r="E86">
        <v>0.16900000000000001</v>
      </c>
      <c r="F86">
        <v>100</v>
      </c>
      <c r="G86">
        <v>0.83</v>
      </c>
      <c r="H86">
        <v>4</v>
      </c>
      <c r="I86" t="s">
        <v>196</v>
      </c>
      <c r="J86" t="s">
        <v>624</v>
      </c>
      <c r="K86">
        <v>0.82699999999999996</v>
      </c>
      <c r="L86" t="s">
        <v>929</v>
      </c>
      <c r="M86">
        <v>0.16255107975637731</v>
      </c>
      <c r="N86">
        <v>3.266360022113636E-2</v>
      </c>
      <c r="O86">
        <v>-1.8336734461134461</v>
      </c>
      <c r="P86">
        <v>0.18002349706523241</v>
      </c>
      <c r="Q86">
        <v>0.1210215709132092</v>
      </c>
      <c r="R86">
        <v>0.2131383792702537</v>
      </c>
      <c r="S86">
        <v>-2.111786477367211</v>
      </c>
      <c r="T86">
        <v>-1.5458136565045619</v>
      </c>
      <c r="U86">
        <v>-40.204037550660317</v>
      </c>
      <c r="V86">
        <v>1.0014072885846981</v>
      </c>
      <c r="W86">
        <v>2846.5783908025501</v>
      </c>
      <c r="X86">
        <v>3318.370419770868</v>
      </c>
      <c r="Y86">
        <v>1</v>
      </c>
      <c r="Z86">
        <v>-1.44543396728784</v>
      </c>
      <c r="AA86">
        <v>0.14519793601113951</v>
      </c>
      <c r="AB86">
        <v>0.24638920525825389</v>
      </c>
      <c r="AC86">
        <v>7.9027578694155748E-2</v>
      </c>
      <c r="AD86">
        <v>-1.6993366213980521</v>
      </c>
      <c r="AE86">
        <v>-0.93929355824993133</v>
      </c>
      <c r="AF86">
        <v>6.4738298327190261E-2</v>
      </c>
      <c r="AG86">
        <v>0.31044184806432462</v>
      </c>
      <c r="AH86">
        <v>1</v>
      </c>
      <c r="AI86">
        <v>1</v>
      </c>
      <c r="AJ86">
        <v>0.47175889725095888</v>
      </c>
      <c r="AK86">
        <v>0.23034930846419199</v>
      </c>
      <c r="AL86" t="s">
        <v>114</v>
      </c>
      <c r="AM86">
        <v>0.85317468634077009</v>
      </c>
      <c r="AN86">
        <v>8.7701415001212452E-3</v>
      </c>
      <c r="AS86">
        <v>2.3466436834985342E-2</v>
      </c>
      <c r="AT86">
        <v>8.8948852464375231E-3</v>
      </c>
      <c r="AW86">
        <v>0.58632874777129507</v>
      </c>
      <c r="AX86">
        <v>0.13744427122141159</v>
      </c>
      <c r="AY86">
        <v>5.1254805046504403E-3</v>
      </c>
      <c r="AZ86">
        <v>7.0371443235555471E-4</v>
      </c>
      <c r="BA86">
        <v>0.89548139791475578</v>
      </c>
      <c r="BB86">
        <v>0.89210983010555434</v>
      </c>
      <c r="BC86">
        <v>0.87885127806889285</v>
      </c>
      <c r="BD86">
        <v>1</v>
      </c>
      <c r="BE86">
        <v>1</v>
      </c>
      <c r="BF86">
        <v>1.2782078565288919E-4</v>
      </c>
      <c r="BG86">
        <v>1.196676079855455E-3</v>
      </c>
      <c r="BH86">
        <v>9.3621399191298575</v>
      </c>
      <c r="BI86">
        <v>0.16255107975637731</v>
      </c>
      <c r="BJ86">
        <v>-1.8336734461134461</v>
      </c>
      <c r="BK86">
        <v>1.2782078565288919E-4</v>
      </c>
    </row>
    <row r="87" spans="1:63" x14ac:dyDescent="0.25">
      <c r="B87" t="s">
        <v>184</v>
      </c>
      <c r="C87" t="s">
        <v>197</v>
      </c>
      <c r="D87">
        <v>100</v>
      </c>
      <c r="E87">
        <v>0.17299999999999999</v>
      </c>
      <c r="F87">
        <v>100</v>
      </c>
      <c r="G87">
        <v>0.82799999999999996</v>
      </c>
      <c r="H87">
        <v>6</v>
      </c>
      <c r="I87" t="s">
        <v>196</v>
      </c>
      <c r="J87" t="s">
        <v>624</v>
      </c>
      <c r="K87">
        <v>0.82699999999999996</v>
      </c>
      <c r="L87" t="s">
        <v>929</v>
      </c>
      <c r="M87">
        <v>0.16255107975637731</v>
      </c>
      <c r="N87">
        <v>3.266360022113636E-2</v>
      </c>
      <c r="O87">
        <v>-1.8336734461134461</v>
      </c>
      <c r="P87">
        <v>0.18002349706523241</v>
      </c>
      <c r="Q87">
        <v>0.1210215709132092</v>
      </c>
      <c r="R87">
        <v>0.2131383792702537</v>
      </c>
      <c r="S87">
        <v>-2.111786477367211</v>
      </c>
      <c r="T87">
        <v>-1.5458136565045619</v>
      </c>
      <c r="U87">
        <v>-40.204037550660317</v>
      </c>
      <c r="V87">
        <v>1.0014072885846981</v>
      </c>
      <c r="W87">
        <v>2846.5783908025501</v>
      </c>
      <c r="X87">
        <v>3318.370419770868</v>
      </c>
      <c r="Y87">
        <v>1</v>
      </c>
      <c r="Z87">
        <v>-1.44543396728784</v>
      </c>
      <c r="AA87">
        <v>0.14519793601113951</v>
      </c>
      <c r="AB87">
        <v>0.24638920525825389</v>
      </c>
      <c r="AC87">
        <v>7.9027578694155748E-2</v>
      </c>
      <c r="AD87">
        <v>-1.6993366213980521</v>
      </c>
      <c r="AE87">
        <v>-0.93929355824993133</v>
      </c>
      <c r="AF87">
        <v>6.4738298327190261E-2</v>
      </c>
      <c r="AG87">
        <v>0.31044184806432462</v>
      </c>
      <c r="AH87">
        <v>1</v>
      </c>
      <c r="AI87">
        <v>1</v>
      </c>
      <c r="AJ87">
        <v>0.47175889725095888</v>
      </c>
      <c r="AK87">
        <v>0.23034930846419199</v>
      </c>
      <c r="AL87" t="s">
        <v>114</v>
      </c>
      <c r="AM87">
        <v>0.85317468634077009</v>
      </c>
      <c r="AN87">
        <v>8.7701415001212452E-3</v>
      </c>
      <c r="AS87">
        <v>2.3466436834985342E-2</v>
      </c>
      <c r="AT87">
        <v>8.8948852464375231E-3</v>
      </c>
      <c r="AW87">
        <v>0.58632874777129507</v>
      </c>
      <c r="AX87">
        <v>0.13744427122141159</v>
      </c>
      <c r="AY87">
        <v>5.1254805046504403E-3</v>
      </c>
      <c r="AZ87">
        <v>7.0371443235555471E-4</v>
      </c>
      <c r="BA87">
        <v>0.89548139791475578</v>
      </c>
      <c r="BB87">
        <v>0.89210983010555434</v>
      </c>
      <c r="BC87">
        <v>0.87885127806889285</v>
      </c>
      <c r="BD87">
        <v>1</v>
      </c>
      <c r="BE87">
        <v>1</v>
      </c>
      <c r="BF87">
        <v>-1.8762836468338539E-3</v>
      </c>
      <c r="BG87">
        <v>1.1954866860379239E-3</v>
      </c>
      <c r="BH87">
        <v>-0.63715669432777677</v>
      </c>
      <c r="BI87">
        <v>0.16255107975637731</v>
      </c>
      <c r="BJ87">
        <v>-1.8336734461134461</v>
      </c>
      <c r="BK87">
        <v>-1.8762836468338539E-3</v>
      </c>
    </row>
    <row r="88" spans="1:63" x14ac:dyDescent="0.25">
      <c r="A88">
        <v>3</v>
      </c>
      <c r="B88" t="s">
        <v>615</v>
      </c>
      <c r="C88" t="s">
        <v>119</v>
      </c>
      <c r="D88">
        <v>392.4</v>
      </c>
      <c r="E88">
        <v>0.10312499999999999</v>
      </c>
      <c r="F88">
        <v>392.4</v>
      </c>
      <c r="G88">
        <v>0.73699999999999999</v>
      </c>
      <c r="H88">
        <v>10</v>
      </c>
      <c r="I88" t="s">
        <v>196</v>
      </c>
      <c r="J88" t="s">
        <v>614</v>
      </c>
      <c r="K88">
        <v>0.73166666666666658</v>
      </c>
      <c r="L88" t="s">
        <v>930</v>
      </c>
      <c r="M88">
        <v>9.7611242942059154E-2</v>
      </c>
      <c r="N88">
        <v>9.4879026129290576E-3</v>
      </c>
      <c r="O88">
        <v>-2.330820969018514</v>
      </c>
      <c r="P88">
        <v>8.8370252908370139E-2</v>
      </c>
      <c r="Q88">
        <v>8.5610655498683061E-2</v>
      </c>
      <c r="R88">
        <v>0.1067174712728035</v>
      </c>
      <c r="S88">
        <v>-2.4579455234655052</v>
      </c>
      <c r="T88">
        <v>-2.2375703922085299</v>
      </c>
      <c r="U88">
        <v>0.72873068489555692</v>
      </c>
      <c r="V88">
        <v>1.002718619102313</v>
      </c>
      <c r="W88">
        <v>1437.010205251155</v>
      </c>
      <c r="X88">
        <v>2515.2943959660488</v>
      </c>
      <c r="Y88">
        <v>0</v>
      </c>
      <c r="Z88">
        <v>-1.892626208473289</v>
      </c>
      <c r="AA88">
        <v>0.15973823532331041</v>
      </c>
      <c r="AB88">
        <v>0.22352413577386579</v>
      </c>
      <c r="AC88">
        <v>9.1435736811183388E-2</v>
      </c>
      <c r="AD88">
        <v>-2.0701425945061289</v>
      </c>
      <c r="AE88">
        <v>-1.40163550485638</v>
      </c>
      <c r="AF88">
        <v>8.4419528006189765E-2</v>
      </c>
      <c r="AG88">
        <v>0.35851293730927197</v>
      </c>
      <c r="AH88">
        <v>1</v>
      </c>
      <c r="AI88">
        <v>1</v>
      </c>
      <c r="AJ88">
        <v>0.48569071688429277</v>
      </c>
      <c r="AK88">
        <v>0.15602468285890361</v>
      </c>
      <c r="AL88" t="s">
        <v>112</v>
      </c>
      <c r="AM88">
        <v>0.8352990520091903</v>
      </c>
      <c r="AN88">
        <v>5.9685291991842726E-3</v>
      </c>
      <c r="AO88">
        <v>1.6527722405089821E-2</v>
      </c>
      <c r="AP88">
        <v>1.451282662068765E-3</v>
      </c>
      <c r="AY88">
        <v>6.3538746772988288E-3</v>
      </c>
      <c r="AZ88">
        <v>1.503335024528327E-3</v>
      </c>
      <c r="BA88">
        <v>0.93669072238327167</v>
      </c>
      <c r="BB88">
        <v>0.93141494924854429</v>
      </c>
      <c r="BC88">
        <v>0.91220219288939663</v>
      </c>
      <c r="BD88">
        <v>0.9285714285714286</v>
      </c>
      <c r="BE88">
        <v>1</v>
      </c>
      <c r="BF88">
        <v>4.1169686708368038E-4</v>
      </c>
      <c r="BG88">
        <v>3.4449874189691459E-3</v>
      </c>
      <c r="BH88">
        <v>8.3677766201434967</v>
      </c>
      <c r="BI88">
        <v>9.7611242942059154E-2</v>
      </c>
      <c r="BJ88">
        <v>-2.330820969018514</v>
      </c>
      <c r="BK88">
        <v>4.1169686708368038E-4</v>
      </c>
    </row>
    <row r="89" spans="1:63" x14ac:dyDescent="0.25">
      <c r="B89" t="s">
        <v>616</v>
      </c>
      <c r="C89" t="s">
        <v>119</v>
      </c>
      <c r="D89">
        <v>392.4</v>
      </c>
      <c r="E89">
        <v>0.10312499999999999</v>
      </c>
      <c r="F89">
        <v>392.4</v>
      </c>
      <c r="G89">
        <v>0.72899999999999998</v>
      </c>
      <c r="H89">
        <v>12</v>
      </c>
      <c r="I89" t="s">
        <v>196</v>
      </c>
      <c r="J89" t="s">
        <v>614</v>
      </c>
      <c r="K89">
        <v>0.73166666666666658</v>
      </c>
      <c r="L89" t="s">
        <v>930</v>
      </c>
      <c r="M89">
        <v>9.7611242942059154E-2</v>
      </c>
      <c r="N89">
        <v>9.4879026129290576E-3</v>
      </c>
      <c r="O89">
        <v>-2.330820969018514</v>
      </c>
      <c r="P89">
        <v>8.8370252908370139E-2</v>
      </c>
      <c r="Q89">
        <v>8.5610655498683061E-2</v>
      </c>
      <c r="R89">
        <v>0.1067174712728035</v>
      </c>
      <c r="S89">
        <v>-2.4579455234655052</v>
      </c>
      <c r="T89">
        <v>-2.2375703922085299</v>
      </c>
      <c r="U89">
        <v>0.72873068489555692</v>
      </c>
      <c r="V89">
        <v>1.002718619102313</v>
      </c>
      <c r="W89">
        <v>1437.010205251155</v>
      </c>
      <c r="X89">
        <v>2515.2943959660488</v>
      </c>
      <c r="Y89">
        <v>0</v>
      </c>
      <c r="Z89">
        <v>-1.892626208473289</v>
      </c>
      <c r="AA89">
        <v>0.15973823532331041</v>
      </c>
      <c r="AB89">
        <v>0.22352413577386579</v>
      </c>
      <c r="AC89">
        <v>9.1435736811183388E-2</v>
      </c>
      <c r="AD89">
        <v>-2.0701425945061289</v>
      </c>
      <c r="AE89">
        <v>-1.40163550485638</v>
      </c>
      <c r="AF89">
        <v>8.4419528006189765E-2</v>
      </c>
      <c r="AG89">
        <v>0.35851293730927197</v>
      </c>
      <c r="AH89">
        <v>1</v>
      </c>
      <c r="AI89">
        <v>1</v>
      </c>
      <c r="AJ89">
        <v>0.48569071688429277</v>
      </c>
      <c r="AK89">
        <v>0.15602468285890361</v>
      </c>
      <c r="AL89" t="s">
        <v>112</v>
      </c>
      <c r="AM89">
        <v>0.8352990520091903</v>
      </c>
      <c r="AN89">
        <v>5.9685291991842726E-3</v>
      </c>
      <c r="AO89">
        <v>1.6527722405089821E-2</v>
      </c>
      <c r="AP89">
        <v>1.451282662068765E-3</v>
      </c>
      <c r="AY89">
        <v>6.3538746772988288E-3</v>
      </c>
      <c r="AZ89">
        <v>1.503335024528327E-3</v>
      </c>
      <c r="BA89">
        <v>0.93669072238327167</v>
      </c>
      <c r="BB89">
        <v>0.93141494924854429</v>
      </c>
      <c r="BC89">
        <v>0.91220219288939663</v>
      </c>
      <c r="BD89">
        <v>0.9285714285714286</v>
      </c>
      <c r="BE89">
        <v>1</v>
      </c>
      <c r="BF89">
        <v>-7.6058319826054757E-3</v>
      </c>
      <c r="BG89">
        <v>3.4335940003805822E-3</v>
      </c>
      <c r="BH89">
        <v>-0.45144226275747418</v>
      </c>
      <c r="BI89">
        <v>9.7611242942059154E-2</v>
      </c>
      <c r="BJ89">
        <v>-2.330820969018514</v>
      </c>
      <c r="BK89">
        <v>-7.6058319826054757E-3</v>
      </c>
    </row>
    <row r="90" spans="1:63" x14ac:dyDescent="0.25">
      <c r="B90" t="s">
        <v>619</v>
      </c>
      <c r="C90" t="s">
        <v>119</v>
      </c>
      <c r="D90">
        <v>392.4</v>
      </c>
      <c r="E90">
        <v>0.10875</v>
      </c>
      <c r="F90">
        <v>392.4</v>
      </c>
      <c r="G90">
        <v>0.72899999999999998</v>
      </c>
      <c r="H90">
        <v>7</v>
      </c>
      <c r="I90" t="s">
        <v>196</v>
      </c>
      <c r="J90" t="s">
        <v>614</v>
      </c>
      <c r="K90">
        <v>0.73166666666666658</v>
      </c>
      <c r="L90" t="s">
        <v>930</v>
      </c>
      <c r="M90">
        <v>9.7611242942059154E-2</v>
      </c>
      <c r="N90">
        <v>9.4879026129290576E-3</v>
      </c>
      <c r="O90">
        <v>-2.330820969018514</v>
      </c>
      <c r="P90">
        <v>8.8370252908370139E-2</v>
      </c>
      <c r="Q90">
        <v>8.5610655498683061E-2</v>
      </c>
      <c r="R90">
        <v>0.1067174712728035</v>
      </c>
      <c r="S90">
        <v>-2.4579455234655052</v>
      </c>
      <c r="T90">
        <v>-2.2375703922085299</v>
      </c>
      <c r="U90">
        <v>0.72873068489555692</v>
      </c>
      <c r="V90">
        <v>1.002718619102313</v>
      </c>
      <c r="W90">
        <v>1437.010205251155</v>
      </c>
      <c r="X90">
        <v>2515.2943959660488</v>
      </c>
      <c r="Y90">
        <v>0</v>
      </c>
      <c r="Z90">
        <v>-1.892626208473289</v>
      </c>
      <c r="AA90">
        <v>0.15973823532331041</v>
      </c>
      <c r="AB90">
        <v>0.22352413577386579</v>
      </c>
      <c r="AC90">
        <v>9.1435736811183388E-2</v>
      </c>
      <c r="AD90">
        <v>-2.0701425945061289</v>
      </c>
      <c r="AE90">
        <v>-1.40163550485638</v>
      </c>
      <c r="AF90">
        <v>8.4419528006189765E-2</v>
      </c>
      <c r="AG90">
        <v>0.35851293730927197</v>
      </c>
      <c r="AH90">
        <v>1</v>
      </c>
      <c r="AI90">
        <v>1</v>
      </c>
      <c r="AJ90">
        <v>0.48569071688429277</v>
      </c>
      <c r="AK90">
        <v>0.15602468285890361</v>
      </c>
      <c r="AL90" t="s">
        <v>112</v>
      </c>
      <c r="AM90">
        <v>0.8352990520091903</v>
      </c>
      <c r="AN90">
        <v>5.9685291991842726E-3</v>
      </c>
      <c r="AO90">
        <v>1.6527722405089821E-2</v>
      </c>
      <c r="AP90">
        <v>1.451282662068765E-3</v>
      </c>
      <c r="AY90">
        <v>6.3538746772988288E-3</v>
      </c>
      <c r="AZ90">
        <v>1.503335024528327E-3</v>
      </c>
      <c r="BA90">
        <v>0.93669072238327167</v>
      </c>
      <c r="BB90">
        <v>0.93141494924854429</v>
      </c>
      <c r="BC90">
        <v>0.91220219288939663</v>
      </c>
      <c r="BD90">
        <v>0.9285714285714286</v>
      </c>
      <c r="BE90">
        <v>1</v>
      </c>
      <c r="BF90">
        <v>-7.5870935649178161E-3</v>
      </c>
      <c r="BG90">
        <v>3.4313661601293082E-3</v>
      </c>
      <c r="BH90">
        <v>-0.45226358825937008</v>
      </c>
      <c r="BI90">
        <v>9.7611242942059154E-2</v>
      </c>
      <c r="BJ90">
        <v>-2.330820969018514</v>
      </c>
      <c r="BK90">
        <v>-7.5870935649178161E-3</v>
      </c>
    </row>
    <row r="91" spans="1:63" x14ac:dyDescent="0.25">
      <c r="B91" t="s">
        <v>622</v>
      </c>
      <c r="C91" t="s">
        <v>119</v>
      </c>
      <c r="D91">
        <v>392.4</v>
      </c>
      <c r="E91">
        <v>0.10625</v>
      </c>
      <c r="F91">
        <v>392.4</v>
      </c>
      <c r="G91">
        <v>0.71499999999999997</v>
      </c>
      <c r="H91">
        <v>24</v>
      </c>
      <c r="I91" t="s">
        <v>196</v>
      </c>
      <c r="J91" t="s">
        <v>615</v>
      </c>
      <c r="K91">
        <v>0.71799999999999997</v>
      </c>
      <c r="L91" t="s">
        <v>931</v>
      </c>
      <c r="M91">
        <v>0.12678114107256161</v>
      </c>
      <c r="N91">
        <v>3.408638367484481E-2</v>
      </c>
      <c r="O91">
        <v>-2.0916817130414391</v>
      </c>
      <c r="P91">
        <v>0.21738322102764321</v>
      </c>
      <c r="Q91">
        <v>9.258577795368278E-2</v>
      </c>
      <c r="R91">
        <v>0.18538180892720249</v>
      </c>
      <c r="S91">
        <v>-2.3796197349621031</v>
      </c>
      <c r="T91">
        <v>-1.685337748757759</v>
      </c>
      <c r="U91">
        <v>0.99364524808223076</v>
      </c>
      <c r="V91">
        <v>1.002182449750125</v>
      </c>
      <c r="W91">
        <v>1442.4462787906959</v>
      </c>
      <c r="X91">
        <v>1019.950190251284</v>
      </c>
      <c r="Y91">
        <v>4</v>
      </c>
      <c r="Z91">
        <v>-1.5271415832407129</v>
      </c>
      <c r="AA91">
        <v>0.21531694260132769</v>
      </c>
      <c r="AB91">
        <v>0.27992670945800519</v>
      </c>
      <c r="AC91">
        <v>8.3607732159694997E-2</v>
      </c>
      <c r="AD91">
        <v>-1.8623019362729349</v>
      </c>
      <c r="AE91">
        <v>-0.95737821455996341</v>
      </c>
      <c r="AF91">
        <v>0.110556241369344</v>
      </c>
      <c r="AG91">
        <v>0.38263755630165391</v>
      </c>
      <c r="AH91">
        <v>1</v>
      </c>
      <c r="AI91">
        <v>1</v>
      </c>
      <c r="AJ91">
        <v>0.46130492559439529</v>
      </c>
      <c r="AK91">
        <v>1.1625537563551679E-3</v>
      </c>
      <c r="AL91" t="s">
        <v>112</v>
      </c>
      <c r="AM91">
        <v>0.8352990520091903</v>
      </c>
      <c r="AN91">
        <v>5.9685291991842726E-3</v>
      </c>
      <c r="AO91">
        <v>1.6527722405089821E-2</v>
      </c>
      <c r="AP91">
        <v>1.451282662068765E-3</v>
      </c>
      <c r="AY91">
        <v>6.3538746772988288E-3</v>
      </c>
      <c r="AZ91">
        <v>1.503335024528327E-3</v>
      </c>
      <c r="BA91">
        <v>0.93669072238327167</v>
      </c>
      <c r="BB91">
        <v>0.93141494924854429</v>
      </c>
      <c r="BC91">
        <v>0.91220219288939663</v>
      </c>
      <c r="BD91">
        <v>0.9285714285714286</v>
      </c>
      <c r="BE91">
        <v>1</v>
      </c>
      <c r="BF91">
        <v>-2.1586520255697059E-2</v>
      </c>
      <c r="BG91">
        <v>3.4357303350168269E-3</v>
      </c>
      <c r="BH91">
        <v>-0.15916091590121281</v>
      </c>
      <c r="BI91">
        <v>0.12678114107256161</v>
      </c>
      <c r="BJ91">
        <v>-2.0916817130414391</v>
      </c>
      <c r="BK91">
        <v>-2.1586520255697059E-2</v>
      </c>
    </row>
    <row r="92" spans="1:63" x14ac:dyDescent="0.25">
      <c r="B92" t="s">
        <v>623</v>
      </c>
      <c r="C92" t="s">
        <v>119</v>
      </c>
      <c r="D92">
        <v>392.4</v>
      </c>
      <c r="E92">
        <v>0.15</v>
      </c>
      <c r="F92">
        <v>392.4</v>
      </c>
      <c r="G92">
        <v>0.72099999999999997</v>
      </c>
      <c r="H92">
        <v>5</v>
      </c>
      <c r="I92" t="s">
        <v>196</v>
      </c>
      <c r="J92" t="s">
        <v>615</v>
      </c>
      <c r="K92">
        <v>0.71799999999999997</v>
      </c>
      <c r="L92" t="s">
        <v>931</v>
      </c>
      <c r="M92">
        <v>0.12678114107256161</v>
      </c>
      <c r="N92">
        <v>3.408638367484481E-2</v>
      </c>
      <c r="O92">
        <v>-2.0916817130414391</v>
      </c>
      <c r="P92">
        <v>0.21738322102764321</v>
      </c>
      <c r="Q92">
        <v>9.258577795368278E-2</v>
      </c>
      <c r="R92">
        <v>0.18538180892720249</v>
      </c>
      <c r="S92">
        <v>-2.3796197349621031</v>
      </c>
      <c r="T92">
        <v>-1.685337748757759</v>
      </c>
      <c r="U92">
        <v>0.99364524808223076</v>
      </c>
      <c r="V92">
        <v>1.002182449750125</v>
      </c>
      <c r="W92">
        <v>1442.4462787906959</v>
      </c>
      <c r="X92">
        <v>1019.950190251284</v>
      </c>
      <c r="Y92">
        <v>4</v>
      </c>
      <c r="Z92">
        <v>-1.5271415832407129</v>
      </c>
      <c r="AA92">
        <v>0.21531694260132769</v>
      </c>
      <c r="AB92">
        <v>0.27992670945800519</v>
      </c>
      <c r="AC92">
        <v>8.3607732159694997E-2</v>
      </c>
      <c r="AD92">
        <v>-1.8623019362729349</v>
      </c>
      <c r="AE92">
        <v>-0.95737821455996341</v>
      </c>
      <c r="AF92">
        <v>0.110556241369344</v>
      </c>
      <c r="AG92">
        <v>0.38263755630165391</v>
      </c>
      <c r="AH92">
        <v>1</v>
      </c>
      <c r="AI92">
        <v>1</v>
      </c>
      <c r="AJ92">
        <v>0.46130492559439529</v>
      </c>
      <c r="AK92">
        <v>1.1625537563551679E-3</v>
      </c>
      <c r="AL92" t="s">
        <v>112</v>
      </c>
      <c r="AM92">
        <v>0.8352990520091903</v>
      </c>
      <c r="AN92">
        <v>5.9685291991842726E-3</v>
      </c>
      <c r="AO92">
        <v>1.6527722405089821E-2</v>
      </c>
      <c r="AP92">
        <v>1.451282662068765E-3</v>
      </c>
      <c r="AY92">
        <v>6.3538746772988288E-3</v>
      </c>
      <c r="AZ92">
        <v>1.503335024528327E-3</v>
      </c>
      <c r="BA92">
        <v>0.93669072238327167</v>
      </c>
      <c r="BB92">
        <v>0.93141494924854429</v>
      </c>
      <c r="BC92">
        <v>0.91220219288939663</v>
      </c>
      <c r="BD92">
        <v>0.9285714285714286</v>
      </c>
      <c r="BE92">
        <v>1</v>
      </c>
      <c r="BF92">
        <v>-1.558221813687968E-2</v>
      </c>
      <c r="BG92">
        <v>3.447868745111837E-3</v>
      </c>
      <c r="BH92">
        <v>-0.2212694441076711</v>
      </c>
      <c r="BI92">
        <v>0.12678114107256161</v>
      </c>
      <c r="BJ92">
        <v>-2.0916817130414391</v>
      </c>
      <c r="BK92">
        <v>-1.558221813687968E-2</v>
      </c>
    </row>
    <row r="93" spans="1:63" x14ac:dyDescent="0.25">
      <c r="B93" t="s">
        <v>618</v>
      </c>
      <c r="C93" t="s">
        <v>119</v>
      </c>
      <c r="D93">
        <v>392.4</v>
      </c>
      <c r="E93">
        <v>0.15</v>
      </c>
      <c r="F93">
        <v>392.4</v>
      </c>
      <c r="G93">
        <v>0.65500000000000003</v>
      </c>
      <c r="H93">
        <v>19</v>
      </c>
      <c r="I93" t="s">
        <v>196</v>
      </c>
      <c r="J93" t="s">
        <v>616</v>
      </c>
      <c r="K93">
        <v>0.63800000000000001</v>
      </c>
      <c r="L93" t="s">
        <v>932</v>
      </c>
      <c r="M93">
        <v>0.15985765844916369</v>
      </c>
      <c r="N93">
        <v>2.413955794263023E-2</v>
      </c>
      <c r="O93">
        <v>-1.8436845164067881</v>
      </c>
      <c r="P93">
        <v>0.14112931285224559</v>
      </c>
      <c r="Q93">
        <v>0.12755506299755759</v>
      </c>
      <c r="R93">
        <v>0.19669170031085129</v>
      </c>
      <c r="S93">
        <v>-2.05920714101631</v>
      </c>
      <c r="T93">
        <v>-1.6261177497301971</v>
      </c>
      <c r="U93">
        <v>5.1907300571425792E-2</v>
      </c>
      <c r="V93">
        <v>1.002267785596421</v>
      </c>
      <c r="W93">
        <v>3160.8296558579109</v>
      </c>
      <c r="X93">
        <v>3760.4797912387148</v>
      </c>
      <c r="Y93">
        <v>0</v>
      </c>
      <c r="Z93">
        <v>-1.390421458108938</v>
      </c>
      <c r="AA93">
        <v>0.16640341875623399</v>
      </c>
      <c r="AB93">
        <v>0.22888553258805849</v>
      </c>
      <c r="AC93">
        <v>7.924232300249659E-2</v>
      </c>
      <c r="AD93">
        <v>-1.6452070169039239</v>
      </c>
      <c r="AE93">
        <v>-0.93047513457235798</v>
      </c>
      <c r="AF93">
        <v>8.324475003998083E-2</v>
      </c>
      <c r="AG93">
        <v>0.33136821212358403</v>
      </c>
      <c r="AH93">
        <v>1</v>
      </c>
      <c r="AI93">
        <v>1</v>
      </c>
      <c r="AJ93">
        <v>0.48665212070063169</v>
      </c>
      <c r="AK93">
        <v>0.19403157271657359</v>
      </c>
      <c r="AL93" t="s">
        <v>112</v>
      </c>
      <c r="AM93">
        <v>0.8352990520091903</v>
      </c>
      <c r="AN93">
        <v>5.9685291991842726E-3</v>
      </c>
      <c r="AO93">
        <v>1.6527722405089821E-2</v>
      </c>
      <c r="AP93">
        <v>1.451282662068765E-3</v>
      </c>
      <c r="AY93">
        <v>6.3538746772988288E-3</v>
      </c>
      <c r="AZ93">
        <v>1.503335024528327E-3</v>
      </c>
      <c r="BA93">
        <v>0.93669072238327167</v>
      </c>
      <c r="BB93">
        <v>0.93141494924854429</v>
      </c>
      <c r="BC93">
        <v>0.91220219288939663</v>
      </c>
      <c r="BD93">
        <v>0.9285714285714286</v>
      </c>
      <c r="BE93">
        <v>1</v>
      </c>
      <c r="BF93">
        <v>-8.1594546888596839E-2</v>
      </c>
      <c r="BG93">
        <v>3.4270186156230499E-3</v>
      </c>
      <c r="BH93">
        <v>-4.2000583939782739E-2</v>
      </c>
      <c r="BI93">
        <v>0.15985765844916369</v>
      </c>
      <c r="BJ93">
        <v>-1.8436845164067881</v>
      </c>
      <c r="BK93">
        <v>-8.1594546888596839E-2</v>
      </c>
    </row>
    <row r="94" spans="1:63" x14ac:dyDescent="0.25">
      <c r="B94" t="s">
        <v>625</v>
      </c>
      <c r="C94" t="s">
        <v>119</v>
      </c>
      <c r="D94">
        <v>392.4</v>
      </c>
      <c r="E94">
        <v>0.17499999999999999</v>
      </c>
      <c r="F94">
        <v>392.4</v>
      </c>
      <c r="G94">
        <v>0.63400000000000001</v>
      </c>
      <c r="H94">
        <v>5</v>
      </c>
      <c r="I94" t="s">
        <v>196</v>
      </c>
      <c r="J94" t="s">
        <v>616</v>
      </c>
      <c r="K94">
        <v>0.63800000000000001</v>
      </c>
      <c r="L94" t="s">
        <v>932</v>
      </c>
      <c r="M94">
        <v>0.15985765844916369</v>
      </c>
      <c r="N94">
        <v>2.413955794263023E-2</v>
      </c>
      <c r="O94">
        <v>-1.8436845164067881</v>
      </c>
      <c r="P94">
        <v>0.14112931285224559</v>
      </c>
      <c r="Q94">
        <v>0.12755506299755759</v>
      </c>
      <c r="R94">
        <v>0.19669170031085129</v>
      </c>
      <c r="S94">
        <v>-2.05920714101631</v>
      </c>
      <c r="T94">
        <v>-1.6261177497301971</v>
      </c>
      <c r="U94">
        <v>5.1907300571425792E-2</v>
      </c>
      <c r="V94">
        <v>1.002267785596421</v>
      </c>
      <c r="W94">
        <v>3160.8296558579109</v>
      </c>
      <c r="X94">
        <v>3760.4797912387148</v>
      </c>
      <c r="Y94">
        <v>0</v>
      </c>
      <c r="Z94">
        <v>-1.390421458108938</v>
      </c>
      <c r="AA94">
        <v>0.16640341875623399</v>
      </c>
      <c r="AB94">
        <v>0.22888553258805849</v>
      </c>
      <c r="AC94">
        <v>7.924232300249659E-2</v>
      </c>
      <c r="AD94">
        <v>-1.6452070169039239</v>
      </c>
      <c r="AE94">
        <v>-0.93047513457235798</v>
      </c>
      <c r="AF94">
        <v>8.324475003998083E-2</v>
      </c>
      <c r="AG94">
        <v>0.33136821212358403</v>
      </c>
      <c r="AH94">
        <v>1</v>
      </c>
      <c r="AI94">
        <v>1</v>
      </c>
      <c r="AJ94">
        <v>0.48665212070063169</v>
      </c>
      <c r="AK94">
        <v>0.19403157271657359</v>
      </c>
      <c r="AL94" t="s">
        <v>112</v>
      </c>
      <c r="AM94">
        <v>0.8352990520091903</v>
      </c>
      <c r="AN94">
        <v>5.9685291991842726E-3</v>
      </c>
      <c r="AO94">
        <v>1.6527722405089821E-2</v>
      </c>
      <c r="AP94">
        <v>1.451282662068765E-3</v>
      </c>
      <c r="AY94">
        <v>6.3538746772988288E-3</v>
      </c>
      <c r="AZ94">
        <v>1.503335024528327E-3</v>
      </c>
      <c r="BA94">
        <v>0.93669072238327167</v>
      </c>
      <c r="BB94">
        <v>0.93141494924854429</v>
      </c>
      <c r="BC94">
        <v>0.91220219288939663</v>
      </c>
      <c r="BD94">
        <v>0.9285714285714286</v>
      </c>
      <c r="BE94">
        <v>1</v>
      </c>
      <c r="BF94">
        <v>-0.10260218294661359</v>
      </c>
      <c r="BG94">
        <v>3.4285390358323089E-3</v>
      </c>
      <c r="BH94">
        <v>-3.3415848838384478E-2</v>
      </c>
      <c r="BI94">
        <v>0.15985765844916369</v>
      </c>
      <c r="BJ94">
        <v>-1.8436845164067881</v>
      </c>
      <c r="BK94">
        <v>-0.10260218294661359</v>
      </c>
    </row>
    <row r="95" spans="1:63" x14ac:dyDescent="0.25">
      <c r="B95" t="s">
        <v>873</v>
      </c>
      <c r="C95" t="s">
        <v>119</v>
      </c>
      <c r="D95">
        <v>392.4</v>
      </c>
      <c r="E95">
        <v>0.17499999999999999</v>
      </c>
      <c r="F95">
        <v>392.4</v>
      </c>
      <c r="G95">
        <v>0.625</v>
      </c>
      <c r="H95">
        <v>13</v>
      </c>
      <c r="I95" t="s">
        <v>196</v>
      </c>
      <c r="J95" t="s">
        <v>616</v>
      </c>
      <c r="K95">
        <v>0.63800000000000001</v>
      </c>
      <c r="L95" t="s">
        <v>932</v>
      </c>
      <c r="M95">
        <v>0.15985765844916369</v>
      </c>
      <c r="N95">
        <v>2.413955794263023E-2</v>
      </c>
      <c r="O95">
        <v>-1.8436845164067881</v>
      </c>
      <c r="P95">
        <v>0.14112931285224559</v>
      </c>
      <c r="Q95">
        <v>0.12755506299755759</v>
      </c>
      <c r="R95">
        <v>0.19669170031085129</v>
      </c>
      <c r="S95">
        <v>-2.05920714101631</v>
      </c>
      <c r="T95">
        <v>-1.6261177497301971</v>
      </c>
      <c r="U95">
        <v>5.1907300571425792E-2</v>
      </c>
      <c r="V95">
        <v>1.002267785596421</v>
      </c>
      <c r="W95">
        <v>3160.8296558579109</v>
      </c>
      <c r="X95">
        <v>3760.4797912387148</v>
      </c>
      <c r="Y95">
        <v>0</v>
      </c>
      <c r="Z95">
        <v>-1.390421458108938</v>
      </c>
      <c r="AA95">
        <v>0.16640341875623399</v>
      </c>
      <c r="AB95">
        <v>0.22888553258805849</v>
      </c>
      <c r="AC95">
        <v>7.924232300249659E-2</v>
      </c>
      <c r="AD95">
        <v>-1.6452070169039239</v>
      </c>
      <c r="AE95">
        <v>-0.93047513457235798</v>
      </c>
      <c r="AF95">
        <v>8.324475003998083E-2</v>
      </c>
      <c r="AG95">
        <v>0.33136821212358403</v>
      </c>
      <c r="AH95">
        <v>1</v>
      </c>
      <c r="AI95">
        <v>1</v>
      </c>
      <c r="AJ95">
        <v>0.48665212070063169</v>
      </c>
      <c r="AK95">
        <v>0.19403157271657359</v>
      </c>
      <c r="AL95" t="s">
        <v>112</v>
      </c>
      <c r="AM95">
        <v>0.8352990520091903</v>
      </c>
      <c r="AN95">
        <v>5.9685291991842726E-3</v>
      </c>
      <c r="AO95">
        <v>1.6527722405089821E-2</v>
      </c>
      <c r="AP95">
        <v>1.451282662068765E-3</v>
      </c>
      <c r="AY95">
        <v>6.3538746772988288E-3</v>
      </c>
      <c r="AZ95">
        <v>1.503335024528327E-3</v>
      </c>
      <c r="BA95">
        <v>0.93669072238327167</v>
      </c>
      <c r="BB95">
        <v>0.93141494924854429</v>
      </c>
      <c r="BC95">
        <v>0.91220219288939663</v>
      </c>
      <c r="BD95">
        <v>0.9285714285714286</v>
      </c>
      <c r="BE95">
        <v>1</v>
      </c>
      <c r="BF95">
        <v>-0.1115788570925088</v>
      </c>
      <c r="BG95">
        <v>3.4607878551600581E-3</v>
      </c>
      <c r="BH95">
        <v>-3.1016520023060979E-2</v>
      </c>
      <c r="BI95">
        <v>0.15985765844916369</v>
      </c>
      <c r="BJ95">
        <v>-1.8436845164067881</v>
      </c>
      <c r="BK95">
        <v>-0.1115788570925088</v>
      </c>
    </row>
    <row r="96" spans="1:63" x14ac:dyDescent="0.25">
      <c r="A96">
        <v>4</v>
      </c>
      <c r="B96" t="s">
        <v>377</v>
      </c>
      <c r="C96" t="s">
        <v>82</v>
      </c>
      <c r="D96">
        <v>100</v>
      </c>
      <c r="E96">
        <v>0.21</v>
      </c>
      <c r="F96">
        <v>100</v>
      </c>
      <c r="G96">
        <v>0.74</v>
      </c>
      <c r="H96">
        <v>6</v>
      </c>
      <c r="I96" t="s">
        <v>195</v>
      </c>
      <c r="J96" t="s">
        <v>614</v>
      </c>
      <c r="K96">
        <v>0.7416666666666667</v>
      </c>
      <c r="L96" t="s">
        <v>933</v>
      </c>
      <c r="M96">
        <v>0.20457646543376429</v>
      </c>
      <c r="N96">
        <v>1.8800289222887789E-2</v>
      </c>
      <c r="O96">
        <v>-1.5909578104561011</v>
      </c>
      <c r="P96">
        <v>9.0978802922730501E-2</v>
      </c>
      <c r="Q96">
        <v>0.17676071275297781</v>
      </c>
      <c r="R96">
        <v>0.23506010030384489</v>
      </c>
      <c r="S96">
        <v>-1.7329583691482611</v>
      </c>
      <c r="T96">
        <v>-1.447914052514798</v>
      </c>
      <c r="U96">
        <v>0.77436462264196049</v>
      </c>
      <c r="V96">
        <v>1.0016538769662351</v>
      </c>
      <c r="W96">
        <v>4089.919656037292</v>
      </c>
      <c r="X96">
        <v>4595.3690839276587</v>
      </c>
      <c r="Y96">
        <v>0</v>
      </c>
      <c r="Z96">
        <v>-1.2737237514087101</v>
      </c>
      <c r="AA96">
        <v>0.11707220432955071</v>
      </c>
      <c r="AB96">
        <v>0.1267137210024952</v>
      </c>
      <c r="AC96">
        <v>3.4919859048074528E-2</v>
      </c>
      <c r="AD96">
        <v>-1.443767176565302</v>
      </c>
      <c r="AE96">
        <v>-1.040488402706057</v>
      </c>
      <c r="AF96">
        <v>7.2070032476547946E-2</v>
      </c>
      <c r="AG96">
        <v>0.1837997602948962</v>
      </c>
      <c r="AH96">
        <v>1</v>
      </c>
      <c r="AI96">
        <v>1</v>
      </c>
      <c r="AJ96">
        <v>0.48333275137127002</v>
      </c>
      <c r="AK96">
        <v>0.24374055177156501</v>
      </c>
      <c r="AL96" t="s">
        <v>293</v>
      </c>
      <c r="AM96">
        <v>0.9152526990620371</v>
      </c>
      <c r="AN96">
        <v>1.4408202463317501E-2</v>
      </c>
      <c r="AS96">
        <v>4.2463747707128408E-2</v>
      </c>
      <c r="AT96">
        <v>6.2364396384490513E-3</v>
      </c>
      <c r="AY96">
        <v>2.4937682740697801E-2</v>
      </c>
      <c r="AZ96">
        <v>3.154409407015561E-3</v>
      </c>
      <c r="BA96">
        <v>0.59800095454553748</v>
      </c>
      <c r="BB96">
        <v>0.58617745320864145</v>
      </c>
      <c r="BC96">
        <v>0.57799085151046237</v>
      </c>
      <c r="BD96">
        <v>0.94444444444444442</v>
      </c>
      <c r="BE96">
        <v>0.97222222222222221</v>
      </c>
      <c r="BF96">
        <v>-0.13303889318253601</v>
      </c>
      <c r="BG96">
        <v>8.6648546789212695E-3</v>
      </c>
      <c r="BH96">
        <v>-6.5130237268530608E-2</v>
      </c>
      <c r="BI96">
        <v>0.20457646543376429</v>
      </c>
      <c r="BJ96">
        <v>-1.5909578104561011</v>
      </c>
      <c r="BK96">
        <v>-0.13303889318253601</v>
      </c>
    </row>
    <row r="97" spans="1:63" x14ac:dyDescent="0.25">
      <c r="B97" t="s">
        <v>378</v>
      </c>
      <c r="C97" t="s">
        <v>82</v>
      </c>
      <c r="D97">
        <v>100</v>
      </c>
      <c r="E97">
        <v>0.17</v>
      </c>
      <c r="F97">
        <v>100</v>
      </c>
      <c r="G97">
        <v>0.73</v>
      </c>
      <c r="H97">
        <v>25</v>
      </c>
      <c r="I97" t="s">
        <v>195</v>
      </c>
      <c r="J97" t="s">
        <v>614</v>
      </c>
      <c r="K97">
        <v>0.7416666666666667</v>
      </c>
      <c r="L97" t="s">
        <v>933</v>
      </c>
      <c r="M97">
        <v>0.20457646543376429</v>
      </c>
      <c r="N97">
        <v>1.8800289222887789E-2</v>
      </c>
      <c r="O97">
        <v>-1.5909578104561011</v>
      </c>
      <c r="P97">
        <v>9.0978802922730501E-2</v>
      </c>
      <c r="Q97">
        <v>0.17676071275297781</v>
      </c>
      <c r="R97">
        <v>0.23506010030384489</v>
      </c>
      <c r="S97">
        <v>-1.7329583691482611</v>
      </c>
      <c r="T97">
        <v>-1.447914052514798</v>
      </c>
      <c r="U97">
        <v>0.77436462264196049</v>
      </c>
      <c r="V97">
        <v>1.0016538769662351</v>
      </c>
      <c r="W97">
        <v>4089.919656037292</v>
      </c>
      <c r="X97">
        <v>4595.3690839276587</v>
      </c>
      <c r="Y97">
        <v>0</v>
      </c>
      <c r="Z97">
        <v>-1.2737237514087101</v>
      </c>
      <c r="AA97">
        <v>0.11707220432955071</v>
      </c>
      <c r="AB97">
        <v>0.1267137210024952</v>
      </c>
      <c r="AC97">
        <v>3.4919859048074528E-2</v>
      </c>
      <c r="AD97">
        <v>-1.443767176565302</v>
      </c>
      <c r="AE97">
        <v>-1.040488402706057</v>
      </c>
      <c r="AF97">
        <v>7.2070032476547946E-2</v>
      </c>
      <c r="AG97">
        <v>0.1837997602948962</v>
      </c>
      <c r="AH97">
        <v>1</v>
      </c>
      <c r="AI97">
        <v>1</v>
      </c>
      <c r="AJ97">
        <v>0.48333275137127002</v>
      </c>
      <c r="AK97">
        <v>0.24374055177156501</v>
      </c>
      <c r="AL97" t="s">
        <v>293</v>
      </c>
      <c r="AM97">
        <v>0.9152526990620371</v>
      </c>
      <c r="AN97">
        <v>1.4408202463317501E-2</v>
      </c>
      <c r="AS97">
        <v>4.2463747707128408E-2</v>
      </c>
      <c r="AT97">
        <v>6.2364396384490513E-3</v>
      </c>
      <c r="AY97">
        <v>2.4937682740697801E-2</v>
      </c>
      <c r="AZ97">
        <v>3.154409407015561E-3</v>
      </c>
      <c r="BA97">
        <v>0.59800095454553748</v>
      </c>
      <c r="BB97">
        <v>0.58617745320864145</v>
      </c>
      <c r="BC97">
        <v>0.57799085151046237</v>
      </c>
      <c r="BD97">
        <v>0.94444444444444442</v>
      </c>
      <c r="BE97">
        <v>0.97222222222222221</v>
      </c>
      <c r="BF97">
        <v>-0.14306017721701331</v>
      </c>
      <c r="BG97">
        <v>8.7210019659656347E-3</v>
      </c>
      <c r="BH97">
        <v>-6.0960374407592298E-2</v>
      </c>
      <c r="BI97">
        <v>0.20457646543376429</v>
      </c>
      <c r="BJ97">
        <v>-1.5909578104561011</v>
      </c>
      <c r="BK97">
        <v>-0.14306017721701331</v>
      </c>
    </row>
    <row r="98" spans="1:63" x14ac:dyDescent="0.25">
      <c r="B98" t="s">
        <v>379</v>
      </c>
      <c r="C98" t="s">
        <v>82</v>
      </c>
      <c r="D98">
        <v>100</v>
      </c>
      <c r="E98">
        <v>0.18</v>
      </c>
      <c r="F98">
        <v>100</v>
      </c>
      <c r="G98">
        <v>0.7</v>
      </c>
      <c r="H98">
        <v>149</v>
      </c>
      <c r="I98" t="s">
        <v>195</v>
      </c>
      <c r="J98" t="s">
        <v>616</v>
      </c>
      <c r="K98">
        <v>0.70174999999999987</v>
      </c>
      <c r="L98" t="s">
        <v>934</v>
      </c>
      <c r="M98">
        <v>0.25695482058536612</v>
      </c>
      <c r="N98">
        <v>3.4348921787793363E-2</v>
      </c>
      <c r="O98">
        <v>-1.3674440343731229</v>
      </c>
      <c r="P98">
        <v>0.1307558875430429</v>
      </c>
      <c r="Q98">
        <v>0.20739456059495939</v>
      </c>
      <c r="R98">
        <v>0.3120430268624716</v>
      </c>
      <c r="S98">
        <v>-1.5731322116534689</v>
      </c>
      <c r="T98">
        <v>-1.164614194221345</v>
      </c>
      <c r="U98">
        <v>0.7750812981086016</v>
      </c>
      <c r="V98">
        <v>1.001007706631839</v>
      </c>
      <c r="W98">
        <v>3807.647278267586</v>
      </c>
      <c r="X98">
        <v>4513.6831656096874</v>
      </c>
      <c r="Y98">
        <v>0</v>
      </c>
      <c r="Z98">
        <v>-0.90585908090589284</v>
      </c>
      <c r="AA98">
        <v>0.1688613743908777</v>
      </c>
      <c r="AB98">
        <v>0.19220428742728221</v>
      </c>
      <c r="AC98">
        <v>5.578772542012176E-2</v>
      </c>
      <c r="AD98">
        <v>-1.182621577205536</v>
      </c>
      <c r="AE98">
        <v>-0.56208166640638424</v>
      </c>
      <c r="AF98">
        <v>9.6140772454743811E-2</v>
      </c>
      <c r="AG98">
        <v>0.2757609221819492</v>
      </c>
      <c r="AH98">
        <v>1</v>
      </c>
      <c r="AI98">
        <v>1</v>
      </c>
      <c r="AJ98">
        <v>0.51065064875234456</v>
      </c>
      <c r="AK98">
        <v>0.21348814876223141</v>
      </c>
      <c r="AL98" t="s">
        <v>293</v>
      </c>
      <c r="AM98">
        <v>0.9152526990620371</v>
      </c>
      <c r="AN98">
        <v>1.4408202463317501E-2</v>
      </c>
      <c r="AS98">
        <v>4.2463747707128408E-2</v>
      </c>
      <c r="AT98">
        <v>6.2364396384490513E-3</v>
      </c>
      <c r="AY98">
        <v>2.4937682740697801E-2</v>
      </c>
      <c r="AZ98">
        <v>3.154409407015561E-3</v>
      </c>
      <c r="BA98">
        <v>0.59800095454553748</v>
      </c>
      <c r="BB98">
        <v>0.58617745320864145</v>
      </c>
      <c r="BC98">
        <v>0.57799085151046237</v>
      </c>
      <c r="BD98">
        <v>0.94444444444444442</v>
      </c>
      <c r="BE98">
        <v>0.97222222222222221</v>
      </c>
      <c r="BF98">
        <v>-0.17308830966235739</v>
      </c>
      <c r="BG98">
        <v>8.6903333290993066E-3</v>
      </c>
      <c r="BH98">
        <v>-5.0207511680317993E-2</v>
      </c>
      <c r="BI98">
        <v>0.25695482058536612</v>
      </c>
      <c r="BJ98">
        <v>-1.3674440343731229</v>
      </c>
      <c r="BK98">
        <v>-0.17308830966235739</v>
      </c>
    </row>
    <row r="99" spans="1:63" x14ac:dyDescent="0.25">
      <c r="B99" t="s">
        <v>380</v>
      </c>
      <c r="C99" t="s">
        <v>82</v>
      </c>
      <c r="D99">
        <v>100</v>
      </c>
      <c r="E99">
        <v>0.33</v>
      </c>
      <c r="F99">
        <v>100</v>
      </c>
      <c r="G99">
        <v>0.7</v>
      </c>
      <c r="H99">
        <v>4.5</v>
      </c>
      <c r="I99" t="s">
        <v>195</v>
      </c>
      <c r="J99" t="s">
        <v>616</v>
      </c>
      <c r="K99">
        <v>0.70174999999999987</v>
      </c>
      <c r="L99" t="s">
        <v>934</v>
      </c>
      <c r="M99">
        <v>0.25695482058536612</v>
      </c>
      <c r="N99">
        <v>3.4348921787793363E-2</v>
      </c>
      <c r="O99">
        <v>-1.3674440343731229</v>
      </c>
      <c r="P99">
        <v>0.1307558875430429</v>
      </c>
      <c r="Q99">
        <v>0.20739456059495939</v>
      </c>
      <c r="R99">
        <v>0.3120430268624716</v>
      </c>
      <c r="S99">
        <v>-1.5731322116534689</v>
      </c>
      <c r="T99">
        <v>-1.164614194221345</v>
      </c>
      <c r="U99">
        <v>0.7750812981086016</v>
      </c>
      <c r="V99">
        <v>1.001007706631839</v>
      </c>
      <c r="W99">
        <v>3807.647278267586</v>
      </c>
      <c r="X99">
        <v>4513.6831656096874</v>
      </c>
      <c r="Y99">
        <v>0</v>
      </c>
      <c r="Z99">
        <v>-0.90585908090589284</v>
      </c>
      <c r="AA99">
        <v>0.1688613743908777</v>
      </c>
      <c r="AB99">
        <v>0.19220428742728221</v>
      </c>
      <c r="AC99">
        <v>5.578772542012176E-2</v>
      </c>
      <c r="AD99">
        <v>-1.182621577205536</v>
      </c>
      <c r="AE99">
        <v>-0.56208166640638424</v>
      </c>
      <c r="AF99">
        <v>9.6140772454743811E-2</v>
      </c>
      <c r="AG99">
        <v>0.2757609221819492</v>
      </c>
      <c r="AH99">
        <v>1</v>
      </c>
      <c r="AI99">
        <v>1</v>
      </c>
      <c r="AJ99">
        <v>0.51065064875234456</v>
      </c>
      <c r="AK99">
        <v>0.21348814876223141</v>
      </c>
      <c r="AL99" t="s">
        <v>293</v>
      </c>
      <c r="AM99">
        <v>0.9152526990620371</v>
      </c>
      <c r="AN99">
        <v>1.4408202463317501E-2</v>
      </c>
      <c r="AS99">
        <v>4.2463747707128408E-2</v>
      </c>
      <c r="AT99">
        <v>6.2364396384490513E-3</v>
      </c>
      <c r="AY99">
        <v>2.4937682740697801E-2</v>
      </c>
      <c r="AZ99">
        <v>3.154409407015561E-3</v>
      </c>
      <c r="BA99">
        <v>0.59800095454553748</v>
      </c>
      <c r="BB99">
        <v>0.58617745320864145</v>
      </c>
      <c r="BC99">
        <v>0.57799085151046237</v>
      </c>
      <c r="BD99">
        <v>0.94444444444444442</v>
      </c>
      <c r="BE99">
        <v>0.97222222222222221</v>
      </c>
      <c r="BF99">
        <v>-0.17306706720627191</v>
      </c>
      <c r="BG99">
        <v>8.6586583311860834E-3</v>
      </c>
      <c r="BH99">
        <v>-5.0030652688337091E-2</v>
      </c>
      <c r="BI99">
        <v>0.25695482058536612</v>
      </c>
      <c r="BJ99">
        <v>-1.3674440343731229</v>
      </c>
      <c r="BK99">
        <v>-0.17306706720627191</v>
      </c>
    </row>
    <row r="100" spans="1:63" x14ac:dyDescent="0.25">
      <c r="B100" t="s">
        <v>381</v>
      </c>
      <c r="C100" t="s">
        <v>82</v>
      </c>
      <c r="D100">
        <v>100</v>
      </c>
      <c r="E100">
        <v>0.31</v>
      </c>
      <c r="F100">
        <v>100</v>
      </c>
      <c r="G100">
        <v>0.64</v>
      </c>
      <c r="H100">
        <v>14.5</v>
      </c>
      <c r="I100" t="s">
        <v>195</v>
      </c>
      <c r="J100" t="s">
        <v>615</v>
      </c>
      <c r="K100">
        <v>0.64</v>
      </c>
      <c r="L100" t="s">
        <v>935</v>
      </c>
      <c r="M100">
        <v>0.28020187983051159</v>
      </c>
      <c r="N100">
        <v>6.7168921752253835E-2</v>
      </c>
      <c r="O100">
        <v>-1.29917551860031</v>
      </c>
      <c r="P100">
        <v>0.23359955808408131</v>
      </c>
      <c r="Q100">
        <v>0.1824340413772019</v>
      </c>
      <c r="R100">
        <v>0.39050854495442139</v>
      </c>
      <c r="S100">
        <v>-1.701366592879928</v>
      </c>
      <c r="T100">
        <v>-0.94030543277146994</v>
      </c>
      <c r="U100">
        <v>0.38530837387266309</v>
      </c>
      <c r="V100">
        <v>1.0007169440642329</v>
      </c>
      <c r="W100">
        <v>4313.4819883057717</v>
      </c>
      <c r="X100">
        <v>5572.1304677409616</v>
      </c>
      <c r="Y100">
        <v>2</v>
      </c>
      <c r="Z100">
        <v>-0.74201573010980482</v>
      </c>
      <c r="AA100">
        <v>0.19621453061558131</v>
      </c>
      <c r="AB100">
        <v>0.34292346215937491</v>
      </c>
      <c r="AC100">
        <v>9.8118756783911437E-2</v>
      </c>
      <c r="AD100">
        <v>-1.231812708764507</v>
      </c>
      <c r="AE100">
        <v>-0.125443318940688</v>
      </c>
      <c r="AF100">
        <v>8.8986050328234187E-2</v>
      </c>
      <c r="AG100">
        <v>0.4045919511093285</v>
      </c>
      <c r="AH100">
        <v>1</v>
      </c>
      <c r="AI100">
        <v>1</v>
      </c>
      <c r="AJ100">
        <v>0.51711729109454252</v>
      </c>
      <c r="AK100">
        <v>0.20783965030445559</v>
      </c>
      <c r="AL100" t="s">
        <v>293</v>
      </c>
      <c r="AM100">
        <v>0.9152526990620371</v>
      </c>
      <c r="AN100">
        <v>1.4408202463317501E-2</v>
      </c>
      <c r="AS100">
        <v>4.2463747707128408E-2</v>
      </c>
      <c r="AT100">
        <v>6.2364396384490513E-3</v>
      </c>
      <c r="AY100">
        <v>2.4937682740697801E-2</v>
      </c>
      <c r="AZ100">
        <v>3.154409407015561E-3</v>
      </c>
      <c r="BA100">
        <v>0.59800095454553748</v>
      </c>
      <c r="BB100">
        <v>0.58617745320864145</v>
      </c>
      <c r="BC100">
        <v>0.57799085151046237</v>
      </c>
      <c r="BD100">
        <v>0.94444444444444442</v>
      </c>
      <c r="BE100">
        <v>0.97222222222222221</v>
      </c>
      <c r="BF100">
        <v>-0.2330461268529139</v>
      </c>
      <c r="BG100">
        <v>8.6632287495721303E-3</v>
      </c>
      <c r="BH100">
        <v>-3.7173879980592392E-2</v>
      </c>
      <c r="BI100">
        <v>0.28020187983051159</v>
      </c>
      <c r="BJ100">
        <v>-1.29917551860031</v>
      </c>
      <c r="BK100">
        <v>-0.2330461268529139</v>
      </c>
    </row>
    <row r="101" spans="1:63" x14ac:dyDescent="0.25">
      <c r="B101" t="s">
        <v>382</v>
      </c>
      <c r="C101" t="s">
        <v>82</v>
      </c>
      <c r="D101">
        <v>100</v>
      </c>
      <c r="E101">
        <v>0.24</v>
      </c>
      <c r="F101">
        <v>100</v>
      </c>
      <c r="G101">
        <v>0.64</v>
      </c>
      <c r="H101">
        <v>19</v>
      </c>
      <c r="I101" t="s">
        <v>195</v>
      </c>
      <c r="J101" t="s">
        <v>615</v>
      </c>
      <c r="K101">
        <v>0.64</v>
      </c>
      <c r="L101" t="s">
        <v>935</v>
      </c>
      <c r="M101">
        <v>0.28020187983051159</v>
      </c>
      <c r="N101">
        <v>6.7168921752253835E-2</v>
      </c>
      <c r="O101">
        <v>-1.29917551860031</v>
      </c>
      <c r="P101">
        <v>0.23359955808408131</v>
      </c>
      <c r="Q101">
        <v>0.1824340413772019</v>
      </c>
      <c r="R101">
        <v>0.39050854495442139</v>
      </c>
      <c r="S101">
        <v>-1.701366592879928</v>
      </c>
      <c r="T101">
        <v>-0.94030543277146994</v>
      </c>
      <c r="U101">
        <v>0.38530837387266309</v>
      </c>
      <c r="V101">
        <v>1.0007169440642329</v>
      </c>
      <c r="W101">
        <v>4313.4819883057717</v>
      </c>
      <c r="X101">
        <v>5572.1304677409616</v>
      </c>
      <c r="Y101">
        <v>2</v>
      </c>
      <c r="Z101">
        <v>-0.74201573010980482</v>
      </c>
      <c r="AA101">
        <v>0.19621453061558131</v>
      </c>
      <c r="AB101">
        <v>0.34292346215937491</v>
      </c>
      <c r="AC101">
        <v>9.8118756783911437E-2</v>
      </c>
      <c r="AD101">
        <v>-1.231812708764507</v>
      </c>
      <c r="AE101">
        <v>-0.125443318940688</v>
      </c>
      <c r="AF101">
        <v>8.8986050328234187E-2</v>
      </c>
      <c r="AG101">
        <v>0.4045919511093285</v>
      </c>
      <c r="AH101">
        <v>1</v>
      </c>
      <c r="AI101">
        <v>1</v>
      </c>
      <c r="AJ101">
        <v>0.51711729109454252</v>
      </c>
      <c r="AK101">
        <v>0.20783965030445559</v>
      </c>
      <c r="AL101" t="s">
        <v>293</v>
      </c>
      <c r="AM101">
        <v>0.9152526990620371</v>
      </c>
      <c r="AN101">
        <v>1.4408202463317501E-2</v>
      </c>
      <c r="AS101">
        <v>4.2463747707128408E-2</v>
      </c>
      <c r="AT101">
        <v>6.2364396384490513E-3</v>
      </c>
      <c r="AY101">
        <v>2.4937682740697801E-2</v>
      </c>
      <c r="AZ101">
        <v>3.154409407015561E-3</v>
      </c>
      <c r="BA101">
        <v>0.59800095454553748</v>
      </c>
      <c r="BB101">
        <v>0.58617745320864145</v>
      </c>
      <c r="BC101">
        <v>0.57799085151046237</v>
      </c>
      <c r="BD101">
        <v>0.94444444444444442</v>
      </c>
      <c r="BE101">
        <v>0.97222222222222221</v>
      </c>
      <c r="BF101">
        <v>-0.2330438792618815</v>
      </c>
      <c r="BG101">
        <v>8.6848330545162365E-3</v>
      </c>
      <c r="BH101">
        <v>-3.7266943384325978E-2</v>
      </c>
      <c r="BI101">
        <v>0.28020187983051159</v>
      </c>
      <c r="BJ101">
        <v>-1.29917551860031</v>
      </c>
      <c r="BK101">
        <v>-0.2330438792618815</v>
      </c>
    </row>
    <row r="102" spans="1:63" x14ac:dyDescent="0.25">
      <c r="B102" t="s">
        <v>383</v>
      </c>
      <c r="C102" t="s">
        <v>82</v>
      </c>
      <c r="D102">
        <v>100</v>
      </c>
      <c r="E102">
        <v>0.28999999999999998</v>
      </c>
      <c r="F102">
        <v>100</v>
      </c>
      <c r="G102">
        <v>0.76</v>
      </c>
      <c r="H102">
        <v>1.5</v>
      </c>
      <c r="I102" t="s">
        <v>195</v>
      </c>
      <c r="J102" t="s">
        <v>614</v>
      </c>
      <c r="K102">
        <v>0.7416666666666667</v>
      </c>
      <c r="L102" t="s">
        <v>933</v>
      </c>
      <c r="M102">
        <v>0.20457646543376429</v>
      </c>
      <c r="N102">
        <v>1.8800289222887789E-2</v>
      </c>
      <c r="O102">
        <v>-1.5909578104561011</v>
      </c>
      <c r="P102">
        <v>9.0978802922730501E-2</v>
      </c>
      <c r="Q102">
        <v>0.17676071275297781</v>
      </c>
      <c r="R102">
        <v>0.23506010030384489</v>
      </c>
      <c r="S102">
        <v>-1.7329583691482611</v>
      </c>
      <c r="T102">
        <v>-1.447914052514798</v>
      </c>
      <c r="U102">
        <v>0.77436462264196049</v>
      </c>
      <c r="V102">
        <v>1.0016538769662351</v>
      </c>
      <c r="W102">
        <v>4089.919656037292</v>
      </c>
      <c r="X102">
        <v>4595.3690839276587</v>
      </c>
      <c r="Y102">
        <v>0</v>
      </c>
      <c r="Z102">
        <v>-1.2737237514087101</v>
      </c>
      <c r="AA102">
        <v>0.11707220432955071</v>
      </c>
      <c r="AB102">
        <v>0.1267137210024952</v>
      </c>
      <c r="AC102">
        <v>3.4919859048074528E-2</v>
      </c>
      <c r="AD102">
        <v>-1.443767176565302</v>
      </c>
      <c r="AE102">
        <v>-1.040488402706057</v>
      </c>
      <c r="AF102">
        <v>7.2070032476547946E-2</v>
      </c>
      <c r="AG102">
        <v>0.1837997602948962</v>
      </c>
      <c r="AH102">
        <v>1</v>
      </c>
      <c r="AI102">
        <v>1</v>
      </c>
      <c r="AJ102">
        <v>0.48333275137127002</v>
      </c>
      <c r="AK102">
        <v>0.24374055177156501</v>
      </c>
      <c r="AL102" t="s">
        <v>293</v>
      </c>
      <c r="AM102">
        <v>0.9152526990620371</v>
      </c>
      <c r="AN102">
        <v>1.4408202463317501E-2</v>
      </c>
      <c r="AS102">
        <v>4.2463747707128408E-2</v>
      </c>
      <c r="AT102">
        <v>6.2364396384490513E-3</v>
      </c>
      <c r="AY102">
        <v>2.4937682740697801E-2</v>
      </c>
      <c r="AZ102">
        <v>3.154409407015561E-3</v>
      </c>
      <c r="BA102">
        <v>0.59800095454553748</v>
      </c>
      <c r="BB102">
        <v>0.58617745320864145</v>
      </c>
      <c r="BC102">
        <v>0.57799085151046237</v>
      </c>
      <c r="BD102">
        <v>0.94444444444444442</v>
      </c>
      <c r="BE102">
        <v>0.97222222222222221</v>
      </c>
      <c r="BF102">
        <v>-0.1130602541501186</v>
      </c>
      <c r="BG102">
        <v>8.6471914034187466E-3</v>
      </c>
      <c r="BH102">
        <v>-7.6483035248949824E-2</v>
      </c>
      <c r="BI102">
        <v>0.20457646543376429</v>
      </c>
      <c r="BJ102">
        <v>-1.5909578104561011</v>
      </c>
      <c r="BK102">
        <v>-0.1130602541501186</v>
      </c>
    </row>
    <row r="103" spans="1:63" x14ac:dyDescent="0.25">
      <c r="B103" t="s">
        <v>384</v>
      </c>
      <c r="C103" t="s">
        <v>82</v>
      </c>
      <c r="D103">
        <v>100</v>
      </c>
      <c r="E103">
        <v>0.26</v>
      </c>
      <c r="F103">
        <v>100</v>
      </c>
      <c r="G103">
        <v>0.76</v>
      </c>
      <c r="H103">
        <v>3</v>
      </c>
      <c r="I103" t="s">
        <v>195</v>
      </c>
      <c r="J103" t="s">
        <v>614</v>
      </c>
      <c r="K103">
        <v>0.7416666666666667</v>
      </c>
      <c r="L103" t="s">
        <v>933</v>
      </c>
      <c r="M103">
        <v>0.20457646543376429</v>
      </c>
      <c r="N103">
        <v>1.8800289222887789E-2</v>
      </c>
      <c r="O103">
        <v>-1.5909578104561011</v>
      </c>
      <c r="P103">
        <v>9.0978802922730501E-2</v>
      </c>
      <c r="Q103">
        <v>0.17676071275297781</v>
      </c>
      <c r="R103">
        <v>0.23506010030384489</v>
      </c>
      <c r="S103">
        <v>-1.7329583691482611</v>
      </c>
      <c r="T103">
        <v>-1.447914052514798</v>
      </c>
      <c r="U103">
        <v>0.77436462264196049</v>
      </c>
      <c r="V103">
        <v>1.0016538769662351</v>
      </c>
      <c r="W103">
        <v>4089.919656037292</v>
      </c>
      <c r="X103">
        <v>4595.3690839276587</v>
      </c>
      <c r="Y103">
        <v>0</v>
      </c>
      <c r="Z103">
        <v>-1.2737237514087101</v>
      </c>
      <c r="AA103">
        <v>0.11707220432955071</v>
      </c>
      <c r="AB103">
        <v>0.1267137210024952</v>
      </c>
      <c r="AC103">
        <v>3.4919859048074528E-2</v>
      </c>
      <c r="AD103">
        <v>-1.443767176565302</v>
      </c>
      <c r="AE103">
        <v>-1.040488402706057</v>
      </c>
      <c r="AF103">
        <v>7.2070032476547946E-2</v>
      </c>
      <c r="AG103">
        <v>0.1837997602948962</v>
      </c>
      <c r="AH103">
        <v>1</v>
      </c>
      <c r="AI103">
        <v>1</v>
      </c>
      <c r="AJ103">
        <v>0.48333275137127002</v>
      </c>
      <c r="AK103">
        <v>0.24374055177156501</v>
      </c>
      <c r="AL103" t="s">
        <v>293</v>
      </c>
      <c r="AM103">
        <v>0.9152526990620371</v>
      </c>
      <c r="AN103">
        <v>1.4408202463317501E-2</v>
      </c>
      <c r="AS103">
        <v>4.2463747707128408E-2</v>
      </c>
      <c r="AT103">
        <v>6.2364396384490513E-3</v>
      </c>
      <c r="AY103">
        <v>2.4937682740697801E-2</v>
      </c>
      <c r="AZ103">
        <v>3.154409407015561E-3</v>
      </c>
      <c r="BA103">
        <v>0.59800095454553748</v>
      </c>
      <c r="BB103">
        <v>0.58617745320864145</v>
      </c>
      <c r="BC103">
        <v>0.57799085151046237</v>
      </c>
      <c r="BD103">
        <v>0.94444444444444442</v>
      </c>
      <c r="BE103">
        <v>0.97222222222222221</v>
      </c>
      <c r="BF103">
        <v>-0.1130820995991523</v>
      </c>
      <c r="BG103">
        <v>8.6677405163603297E-3</v>
      </c>
      <c r="BH103">
        <v>-7.6649978618059764E-2</v>
      </c>
      <c r="BI103">
        <v>0.20457646543376429</v>
      </c>
      <c r="BJ103">
        <v>-1.5909578104561011</v>
      </c>
      <c r="BK103">
        <v>-0.1130820995991523</v>
      </c>
    </row>
    <row r="104" spans="1:63" x14ac:dyDescent="0.25">
      <c r="B104" t="s">
        <v>385</v>
      </c>
      <c r="C104" t="s">
        <v>82</v>
      </c>
      <c r="D104">
        <v>100</v>
      </c>
      <c r="E104">
        <v>0.17499999999999999</v>
      </c>
      <c r="F104">
        <v>100</v>
      </c>
      <c r="G104">
        <v>0.73</v>
      </c>
      <c r="H104">
        <v>14</v>
      </c>
      <c r="I104" t="s">
        <v>195</v>
      </c>
      <c r="J104" t="s">
        <v>614</v>
      </c>
      <c r="K104">
        <v>0.7416666666666667</v>
      </c>
      <c r="L104" t="s">
        <v>933</v>
      </c>
      <c r="M104">
        <v>0.20457646543376429</v>
      </c>
      <c r="N104">
        <v>1.8800289222887789E-2</v>
      </c>
      <c r="O104">
        <v>-1.5909578104561011</v>
      </c>
      <c r="P104">
        <v>9.0978802922730501E-2</v>
      </c>
      <c r="Q104">
        <v>0.17676071275297781</v>
      </c>
      <c r="R104">
        <v>0.23506010030384489</v>
      </c>
      <c r="S104">
        <v>-1.7329583691482611</v>
      </c>
      <c r="T104">
        <v>-1.447914052514798</v>
      </c>
      <c r="U104">
        <v>0.77436462264196049</v>
      </c>
      <c r="V104">
        <v>1.0016538769662351</v>
      </c>
      <c r="W104">
        <v>4089.919656037292</v>
      </c>
      <c r="X104">
        <v>4595.3690839276587</v>
      </c>
      <c r="Y104">
        <v>0</v>
      </c>
      <c r="Z104">
        <v>-1.2737237514087101</v>
      </c>
      <c r="AA104">
        <v>0.11707220432955071</v>
      </c>
      <c r="AB104">
        <v>0.1267137210024952</v>
      </c>
      <c r="AC104">
        <v>3.4919859048074528E-2</v>
      </c>
      <c r="AD104">
        <v>-1.443767176565302</v>
      </c>
      <c r="AE104">
        <v>-1.040488402706057</v>
      </c>
      <c r="AF104">
        <v>7.2070032476547946E-2</v>
      </c>
      <c r="AG104">
        <v>0.1837997602948962</v>
      </c>
      <c r="AH104">
        <v>1</v>
      </c>
      <c r="AI104">
        <v>1</v>
      </c>
      <c r="AJ104">
        <v>0.48333275137127002</v>
      </c>
      <c r="AK104">
        <v>0.24374055177156501</v>
      </c>
      <c r="AL104" t="s">
        <v>293</v>
      </c>
      <c r="AM104">
        <v>0.9152526990620371</v>
      </c>
      <c r="AN104">
        <v>1.4408202463317501E-2</v>
      </c>
      <c r="AS104">
        <v>4.2463747707128408E-2</v>
      </c>
      <c r="AT104">
        <v>6.2364396384490513E-3</v>
      </c>
      <c r="AY104">
        <v>2.4937682740697801E-2</v>
      </c>
      <c r="AZ104">
        <v>3.154409407015561E-3</v>
      </c>
      <c r="BA104">
        <v>0.59800095454553748</v>
      </c>
      <c r="BB104">
        <v>0.58617745320864145</v>
      </c>
      <c r="BC104">
        <v>0.57799085151046237</v>
      </c>
      <c r="BD104">
        <v>0.94444444444444442</v>
      </c>
      <c r="BE104">
        <v>0.97222222222222221</v>
      </c>
      <c r="BF104">
        <v>-0.14313375944547921</v>
      </c>
      <c r="BG104">
        <v>8.6745591837298977E-3</v>
      </c>
      <c r="BH104">
        <v>-6.060456469065293E-2</v>
      </c>
      <c r="BI104">
        <v>0.20457646543376429</v>
      </c>
      <c r="BJ104">
        <v>-1.5909578104561011</v>
      </c>
      <c r="BK104">
        <v>-0.14313375944547921</v>
      </c>
    </row>
    <row r="105" spans="1:63" x14ac:dyDescent="0.25">
      <c r="B105" t="s">
        <v>386</v>
      </c>
      <c r="C105" t="s">
        <v>82</v>
      </c>
      <c r="D105">
        <v>100</v>
      </c>
      <c r="E105">
        <v>0.16</v>
      </c>
      <c r="F105">
        <v>100</v>
      </c>
      <c r="G105">
        <v>0.73</v>
      </c>
      <c r="H105">
        <v>617</v>
      </c>
      <c r="I105" t="s">
        <v>195</v>
      </c>
      <c r="J105" t="s">
        <v>614</v>
      </c>
      <c r="K105">
        <v>0.7416666666666667</v>
      </c>
      <c r="L105" t="s">
        <v>933</v>
      </c>
      <c r="M105">
        <v>0.20457646543376429</v>
      </c>
      <c r="N105">
        <v>1.8800289222887789E-2</v>
      </c>
      <c r="O105">
        <v>-1.5909578104561011</v>
      </c>
      <c r="P105">
        <v>9.0978802922730501E-2</v>
      </c>
      <c r="Q105">
        <v>0.17676071275297781</v>
      </c>
      <c r="R105">
        <v>0.23506010030384489</v>
      </c>
      <c r="S105">
        <v>-1.7329583691482611</v>
      </c>
      <c r="T105">
        <v>-1.447914052514798</v>
      </c>
      <c r="U105">
        <v>0.77436462264196049</v>
      </c>
      <c r="V105">
        <v>1.0016538769662351</v>
      </c>
      <c r="W105">
        <v>4089.919656037292</v>
      </c>
      <c r="X105">
        <v>4595.3690839276587</v>
      </c>
      <c r="Y105">
        <v>0</v>
      </c>
      <c r="Z105">
        <v>-1.2737237514087101</v>
      </c>
      <c r="AA105">
        <v>0.11707220432955071</v>
      </c>
      <c r="AB105">
        <v>0.1267137210024952</v>
      </c>
      <c r="AC105">
        <v>3.4919859048074528E-2</v>
      </c>
      <c r="AD105">
        <v>-1.443767176565302</v>
      </c>
      <c r="AE105">
        <v>-1.040488402706057</v>
      </c>
      <c r="AF105">
        <v>7.2070032476547946E-2</v>
      </c>
      <c r="AG105">
        <v>0.1837997602948962</v>
      </c>
      <c r="AH105">
        <v>1</v>
      </c>
      <c r="AI105">
        <v>1</v>
      </c>
      <c r="AJ105">
        <v>0.48333275137127002</v>
      </c>
      <c r="AK105">
        <v>0.24374055177156501</v>
      </c>
      <c r="AL105" t="s">
        <v>293</v>
      </c>
      <c r="AM105">
        <v>0.9152526990620371</v>
      </c>
      <c r="AN105">
        <v>1.4408202463317501E-2</v>
      </c>
      <c r="AS105">
        <v>4.2463747707128408E-2</v>
      </c>
      <c r="AT105">
        <v>6.2364396384490513E-3</v>
      </c>
      <c r="AY105">
        <v>2.4937682740697801E-2</v>
      </c>
      <c r="AZ105">
        <v>3.154409407015561E-3</v>
      </c>
      <c r="BA105">
        <v>0.59800095454553748</v>
      </c>
      <c r="BB105">
        <v>0.58617745320864145</v>
      </c>
      <c r="BC105">
        <v>0.57799085151046237</v>
      </c>
      <c r="BD105">
        <v>0.94444444444444442</v>
      </c>
      <c r="BE105">
        <v>0.97222222222222221</v>
      </c>
      <c r="BF105">
        <v>-0.14306869378182571</v>
      </c>
      <c r="BG105">
        <v>8.6633180540828959E-3</v>
      </c>
      <c r="BH105">
        <v>-6.0553555254332037E-2</v>
      </c>
      <c r="BI105">
        <v>0.20457646543376429</v>
      </c>
      <c r="BJ105">
        <v>-1.5909578104561011</v>
      </c>
      <c r="BK105">
        <v>-0.14306869378182571</v>
      </c>
    </row>
    <row r="106" spans="1:63" x14ac:dyDescent="0.25">
      <c r="B106" t="s">
        <v>387</v>
      </c>
      <c r="C106" t="s">
        <v>82</v>
      </c>
      <c r="D106">
        <v>100</v>
      </c>
      <c r="E106">
        <v>0.32</v>
      </c>
      <c r="F106">
        <v>100</v>
      </c>
      <c r="G106">
        <v>0.7</v>
      </c>
      <c r="H106">
        <v>7</v>
      </c>
      <c r="I106" t="s">
        <v>195</v>
      </c>
      <c r="J106" t="s">
        <v>616</v>
      </c>
      <c r="K106">
        <v>0.70174999999999987</v>
      </c>
      <c r="L106" t="s">
        <v>934</v>
      </c>
      <c r="M106">
        <v>0.25695482058536612</v>
      </c>
      <c r="N106">
        <v>3.4348921787793363E-2</v>
      </c>
      <c r="O106">
        <v>-1.3674440343731229</v>
      </c>
      <c r="P106">
        <v>0.1307558875430429</v>
      </c>
      <c r="Q106">
        <v>0.20739456059495939</v>
      </c>
      <c r="R106">
        <v>0.3120430268624716</v>
      </c>
      <c r="S106">
        <v>-1.5731322116534689</v>
      </c>
      <c r="T106">
        <v>-1.164614194221345</v>
      </c>
      <c r="U106">
        <v>0.7750812981086016</v>
      </c>
      <c r="V106">
        <v>1.001007706631839</v>
      </c>
      <c r="W106">
        <v>3807.647278267586</v>
      </c>
      <c r="X106">
        <v>4513.6831656096874</v>
      </c>
      <c r="Y106">
        <v>0</v>
      </c>
      <c r="Z106">
        <v>-0.90585908090589284</v>
      </c>
      <c r="AA106">
        <v>0.1688613743908777</v>
      </c>
      <c r="AB106">
        <v>0.19220428742728221</v>
      </c>
      <c r="AC106">
        <v>5.578772542012176E-2</v>
      </c>
      <c r="AD106">
        <v>-1.182621577205536</v>
      </c>
      <c r="AE106">
        <v>-0.56208166640638424</v>
      </c>
      <c r="AF106">
        <v>9.6140772454743811E-2</v>
      </c>
      <c r="AG106">
        <v>0.2757609221819492</v>
      </c>
      <c r="AH106">
        <v>1</v>
      </c>
      <c r="AI106">
        <v>1</v>
      </c>
      <c r="AJ106">
        <v>0.51065064875234456</v>
      </c>
      <c r="AK106">
        <v>0.21348814876223141</v>
      </c>
      <c r="AL106" t="s">
        <v>293</v>
      </c>
      <c r="AM106">
        <v>0.9152526990620371</v>
      </c>
      <c r="AN106">
        <v>1.4408202463317501E-2</v>
      </c>
      <c r="AS106">
        <v>4.2463747707128408E-2</v>
      </c>
      <c r="AT106">
        <v>6.2364396384490513E-3</v>
      </c>
      <c r="AY106">
        <v>2.4937682740697801E-2</v>
      </c>
      <c r="AZ106">
        <v>3.154409407015561E-3</v>
      </c>
      <c r="BA106">
        <v>0.59800095454553748</v>
      </c>
      <c r="BB106">
        <v>0.58617745320864145</v>
      </c>
      <c r="BC106">
        <v>0.57799085151046237</v>
      </c>
      <c r="BD106">
        <v>0.94444444444444442</v>
      </c>
      <c r="BE106">
        <v>0.97222222222222221</v>
      </c>
      <c r="BF106">
        <v>-0.17305535860261961</v>
      </c>
      <c r="BG106">
        <v>8.683091434431342E-3</v>
      </c>
      <c r="BH106">
        <v>-5.0175224301317323E-2</v>
      </c>
      <c r="BI106">
        <v>0.25695482058536612</v>
      </c>
      <c r="BJ106">
        <v>-1.3674440343731229</v>
      </c>
      <c r="BK106">
        <v>-0.17305535860261961</v>
      </c>
    </row>
    <row r="107" spans="1:63" x14ac:dyDescent="0.25">
      <c r="B107" t="s">
        <v>388</v>
      </c>
      <c r="C107" t="s">
        <v>82</v>
      </c>
      <c r="D107">
        <v>100</v>
      </c>
      <c r="E107">
        <v>0.23</v>
      </c>
      <c r="F107">
        <v>100</v>
      </c>
      <c r="G107">
        <v>0.70699999999999996</v>
      </c>
      <c r="H107">
        <v>9</v>
      </c>
      <c r="I107" t="s">
        <v>195</v>
      </c>
      <c r="J107" t="s">
        <v>616</v>
      </c>
      <c r="K107">
        <v>0.70174999999999987</v>
      </c>
      <c r="L107" t="s">
        <v>934</v>
      </c>
      <c r="M107">
        <v>0.25695482058536612</v>
      </c>
      <c r="N107">
        <v>3.4348921787793363E-2</v>
      </c>
      <c r="O107">
        <v>-1.3674440343731229</v>
      </c>
      <c r="P107">
        <v>0.1307558875430429</v>
      </c>
      <c r="Q107">
        <v>0.20739456059495939</v>
      </c>
      <c r="R107">
        <v>0.3120430268624716</v>
      </c>
      <c r="S107">
        <v>-1.5731322116534689</v>
      </c>
      <c r="T107">
        <v>-1.164614194221345</v>
      </c>
      <c r="U107">
        <v>0.7750812981086016</v>
      </c>
      <c r="V107">
        <v>1.001007706631839</v>
      </c>
      <c r="W107">
        <v>3807.647278267586</v>
      </c>
      <c r="X107">
        <v>4513.6831656096874</v>
      </c>
      <c r="Y107">
        <v>0</v>
      </c>
      <c r="Z107">
        <v>-0.90585908090589284</v>
      </c>
      <c r="AA107">
        <v>0.1688613743908777</v>
      </c>
      <c r="AB107">
        <v>0.19220428742728221</v>
      </c>
      <c r="AC107">
        <v>5.578772542012176E-2</v>
      </c>
      <c r="AD107">
        <v>-1.182621577205536</v>
      </c>
      <c r="AE107">
        <v>-0.56208166640638424</v>
      </c>
      <c r="AF107">
        <v>9.6140772454743811E-2</v>
      </c>
      <c r="AG107">
        <v>0.2757609221819492</v>
      </c>
      <c r="AH107">
        <v>1</v>
      </c>
      <c r="AI107">
        <v>1</v>
      </c>
      <c r="AJ107">
        <v>0.51065064875234456</v>
      </c>
      <c r="AK107">
        <v>0.21348814876223141</v>
      </c>
      <c r="AL107" t="s">
        <v>293</v>
      </c>
      <c r="AM107">
        <v>0.9152526990620371</v>
      </c>
      <c r="AN107">
        <v>1.4408202463317501E-2</v>
      </c>
      <c r="AS107">
        <v>4.2463747707128408E-2</v>
      </c>
      <c r="AT107">
        <v>6.2364396384490513E-3</v>
      </c>
      <c r="AY107">
        <v>2.4937682740697801E-2</v>
      </c>
      <c r="AZ107">
        <v>3.154409407015561E-3</v>
      </c>
      <c r="BA107">
        <v>0.59800095454553748</v>
      </c>
      <c r="BB107">
        <v>0.58617745320864145</v>
      </c>
      <c r="BC107">
        <v>0.57799085151046237</v>
      </c>
      <c r="BD107">
        <v>0.94444444444444442</v>
      </c>
      <c r="BE107">
        <v>0.97222222222222221</v>
      </c>
      <c r="BF107">
        <v>-0.16611652390297221</v>
      </c>
      <c r="BG107">
        <v>8.6567155329011786E-3</v>
      </c>
      <c r="BH107">
        <v>-5.2112308453778629E-2</v>
      </c>
      <c r="BI107">
        <v>0.25695482058536612</v>
      </c>
      <c r="BJ107">
        <v>-1.3674440343731229</v>
      </c>
      <c r="BK107">
        <v>-0.16611652390297221</v>
      </c>
    </row>
    <row r="108" spans="1:63" x14ac:dyDescent="0.25">
      <c r="B108" t="s">
        <v>389</v>
      </c>
      <c r="C108" t="s">
        <v>82</v>
      </c>
      <c r="D108">
        <v>100</v>
      </c>
      <c r="E108">
        <v>0.41</v>
      </c>
      <c r="F108">
        <v>100</v>
      </c>
      <c r="G108">
        <v>0.58599999999999997</v>
      </c>
      <c r="H108">
        <v>60</v>
      </c>
      <c r="I108" t="s">
        <v>393</v>
      </c>
      <c r="J108" t="s">
        <v>619</v>
      </c>
      <c r="K108">
        <v>0.58199999999999996</v>
      </c>
      <c r="L108" t="s">
        <v>936</v>
      </c>
      <c r="M108">
        <v>0.50484476374918663</v>
      </c>
      <c r="N108">
        <v>0.1031674409946642</v>
      </c>
      <c r="O108">
        <v>-0.70447866150543248</v>
      </c>
      <c r="P108">
        <v>0.20742693480636501</v>
      </c>
      <c r="Q108">
        <v>0.35295850692157471</v>
      </c>
      <c r="R108">
        <v>0.68039437700629346</v>
      </c>
      <c r="S108">
        <v>-1.041404773730318</v>
      </c>
      <c r="T108">
        <v>-0.38508268275070312</v>
      </c>
      <c r="U108">
        <v>0.67669590718657835</v>
      </c>
      <c r="V108">
        <v>1.0012479120036999</v>
      </c>
      <c r="W108">
        <v>3239.1812272736679</v>
      </c>
      <c r="X108">
        <v>5083.4495405089529</v>
      </c>
      <c r="Y108">
        <v>0</v>
      </c>
      <c r="Z108">
        <v>-0.24602234874350709</v>
      </c>
      <c r="AA108">
        <v>0.16927955302622469</v>
      </c>
      <c r="AB108">
        <v>0.34241872920076871</v>
      </c>
      <c r="AC108">
        <v>6.4672165072703972E-2</v>
      </c>
      <c r="AD108">
        <v>-0.74546338118062039</v>
      </c>
      <c r="AE108">
        <v>0.3598159511441541</v>
      </c>
      <c r="AF108">
        <v>8.2896868959882949E-2</v>
      </c>
      <c r="AG108">
        <v>0.29232442774543838</v>
      </c>
      <c r="AH108">
        <v>1</v>
      </c>
      <c r="AI108">
        <v>1</v>
      </c>
      <c r="AJ108">
        <v>0.53183573426218211</v>
      </c>
      <c r="AK108">
        <v>0.20966233444534629</v>
      </c>
      <c r="AL108" t="s">
        <v>293</v>
      </c>
      <c r="AM108">
        <v>0.9152526990620371</v>
      </c>
      <c r="AN108">
        <v>1.4408202463317501E-2</v>
      </c>
      <c r="AS108">
        <v>4.2463747707128408E-2</v>
      </c>
      <c r="AT108">
        <v>6.2364396384490513E-3</v>
      </c>
      <c r="AY108">
        <v>2.4937682740697801E-2</v>
      </c>
      <c r="AZ108">
        <v>3.154409407015561E-3</v>
      </c>
      <c r="BA108">
        <v>0.59800095454553748</v>
      </c>
      <c r="BB108">
        <v>0.58617745320864145</v>
      </c>
      <c r="BC108">
        <v>0.57799085151046237</v>
      </c>
      <c r="BD108">
        <v>0.94444444444444442</v>
      </c>
      <c r="BE108">
        <v>0.97222222222222221</v>
      </c>
      <c r="BF108">
        <v>-0.28706851942831962</v>
      </c>
      <c r="BG108">
        <v>8.6568436952444358E-3</v>
      </c>
      <c r="BH108">
        <v>-3.0156018892228381E-2</v>
      </c>
      <c r="BI108">
        <v>0.50484476374918663</v>
      </c>
      <c r="BJ108">
        <v>-0.70447866150543248</v>
      </c>
      <c r="BK108">
        <v>-0.28706851942831962</v>
      </c>
    </row>
    <row r="109" spans="1:63" x14ac:dyDescent="0.25">
      <c r="B109" t="s">
        <v>390</v>
      </c>
      <c r="C109" t="s">
        <v>82</v>
      </c>
      <c r="D109">
        <v>100</v>
      </c>
      <c r="E109">
        <v>0.28000000000000003</v>
      </c>
      <c r="F109">
        <v>100</v>
      </c>
      <c r="G109">
        <v>0.57999999999999996</v>
      </c>
      <c r="H109">
        <v>220</v>
      </c>
      <c r="I109" t="s">
        <v>195</v>
      </c>
      <c r="J109" t="s">
        <v>619</v>
      </c>
      <c r="K109">
        <v>0.58199999999999996</v>
      </c>
      <c r="L109" t="s">
        <v>936</v>
      </c>
      <c r="M109">
        <v>0.50484476374918663</v>
      </c>
      <c r="N109">
        <v>0.1031674409946642</v>
      </c>
      <c r="O109">
        <v>-0.70447866150543248</v>
      </c>
      <c r="P109">
        <v>0.20742693480636501</v>
      </c>
      <c r="Q109">
        <v>0.35295850692157471</v>
      </c>
      <c r="R109">
        <v>0.68039437700629346</v>
      </c>
      <c r="S109">
        <v>-1.041404773730318</v>
      </c>
      <c r="T109">
        <v>-0.38508268275070312</v>
      </c>
      <c r="U109">
        <v>0.67669590718657835</v>
      </c>
      <c r="V109">
        <v>1.0012479120036999</v>
      </c>
      <c r="W109">
        <v>3239.1812272736679</v>
      </c>
      <c r="X109">
        <v>5083.4495405089529</v>
      </c>
      <c r="Y109">
        <v>0</v>
      </c>
      <c r="Z109">
        <v>-0.24602234874350709</v>
      </c>
      <c r="AA109">
        <v>0.16927955302622469</v>
      </c>
      <c r="AB109">
        <v>0.34241872920076871</v>
      </c>
      <c r="AC109">
        <v>6.4672165072703972E-2</v>
      </c>
      <c r="AD109">
        <v>-0.74546338118062039</v>
      </c>
      <c r="AE109">
        <v>0.3598159511441541</v>
      </c>
      <c r="AF109">
        <v>8.2896868959882949E-2</v>
      </c>
      <c r="AG109">
        <v>0.29232442774543838</v>
      </c>
      <c r="AH109">
        <v>1</v>
      </c>
      <c r="AI109">
        <v>1</v>
      </c>
      <c r="AJ109">
        <v>0.53183573426218211</v>
      </c>
      <c r="AK109">
        <v>0.20966233444534629</v>
      </c>
      <c r="AL109" t="s">
        <v>293</v>
      </c>
      <c r="AM109">
        <v>0.9152526990620371</v>
      </c>
      <c r="AN109">
        <v>1.4408202463317501E-2</v>
      </c>
      <c r="AS109">
        <v>4.2463747707128408E-2</v>
      </c>
      <c r="AT109">
        <v>6.2364396384490513E-3</v>
      </c>
      <c r="AY109">
        <v>2.4937682740697801E-2</v>
      </c>
      <c r="AZ109">
        <v>3.154409407015561E-3</v>
      </c>
      <c r="BA109">
        <v>0.59800095454553748</v>
      </c>
      <c r="BB109">
        <v>0.58617745320864145</v>
      </c>
      <c r="BC109">
        <v>0.57799085151046237</v>
      </c>
      <c r="BD109">
        <v>0.94444444444444442</v>
      </c>
      <c r="BE109">
        <v>0.97222222222222221</v>
      </c>
      <c r="BF109">
        <v>-0.29300707624974609</v>
      </c>
      <c r="BG109">
        <v>8.7043210796555557E-3</v>
      </c>
      <c r="BH109">
        <v>-2.9706863025507211E-2</v>
      </c>
      <c r="BI109">
        <v>0.50484476374918663</v>
      </c>
      <c r="BJ109">
        <v>-0.70447866150543248</v>
      </c>
      <c r="BK109">
        <v>-0.29300707624974609</v>
      </c>
    </row>
    <row r="110" spans="1:63" x14ac:dyDescent="0.25">
      <c r="B110" t="s">
        <v>392</v>
      </c>
      <c r="C110" t="s">
        <v>82</v>
      </c>
      <c r="D110">
        <v>100</v>
      </c>
      <c r="E110">
        <v>0.38</v>
      </c>
      <c r="F110">
        <v>100</v>
      </c>
      <c r="G110">
        <v>0.57999999999999996</v>
      </c>
      <c r="H110">
        <v>140</v>
      </c>
      <c r="I110" t="s">
        <v>195</v>
      </c>
      <c r="J110" t="s">
        <v>619</v>
      </c>
      <c r="K110">
        <v>0.58199999999999996</v>
      </c>
      <c r="L110" t="s">
        <v>936</v>
      </c>
      <c r="M110">
        <v>0.50484476374918663</v>
      </c>
      <c r="N110">
        <v>0.1031674409946642</v>
      </c>
      <c r="O110">
        <v>-0.70447866150543248</v>
      </c>
      <c r="P110">
        <v>0.20742693480636501</v>
      </c>
      <c r="Q110">
        <v>0.35295850692157471</v>
      </c>
      <c r="R110">
        <v>0.68039437700629346</v>
      </c>
      <c r="S110">
        <v>-1.041404773730318</v>
      </c>
      <c r="T110">
        <v>-0.38508268275070312</v>
      </c>
      <c r="U110">
        <v>0.67669590718657835</v>
      </c>
      <c r="V110">
        <v>1.0012479120036999</v>
      </c>
      <c r="W110">
        <v>3239.1812272736679</v>
      </c>
      <c r="X110">
        <v>5083.4495405089529</v>
      </c>
      <c r="Y110">
        <v>0</v>
      </c>
      <c r="Z110">
        <v>-0.24602234874350709</v>
      </c>
      <c r="AA110">
        <v>0.16927955302622469</v>
      </c>
      <c r="AB110">
        <v>0.34241872920076871</v>
      </c>
      <c r="AC110">
        <v>6.4672165072703972E-2</v>
      </c>
      <c r="AD110">
        <v>-0.74546338118062039</v>
      </c>
      <c r="AE110">
        <v>0.3598159511441541</v>
      </c>
      <c r="AF110">
        <v>8.2896868959882949E-2</v>
      </c>
      <c r="AG110">
        <v>0.29232442774543838</v>
      </c>
      <c r="AH110">
        <v>1</v>
      </c>
      <c r="AI110">
        <v>1</v>
      </c>
      <c r="AJ110">
        <v>0.53183573426218211</v>
      </c>
      <c r="AK110">
        <v>0.20966233444534629</v>
      </c>
      <c r="AL110" t="s">
        <v>293</v>
      </c>
      <c r="AM110">
        <v>0.9152526990620371</v>
      </c>
      <c r="AN110">
        <v>1.4408202463317501E-2</v>
      </c>
      <c r="AS110">
        <v>4.2463747707128408E-2</v>
      </c>
      <c r="AT110">
        <v>6.2364396384490513E-3</v>
      </c>
      <c r="AY110">
        <v>2.4937682740697801E-2</v>
      </c>
      <c r="AZ110">
        <v>3.154409407015561E-3</v>
      </c>
      <c r="BA110">
        <v>0.59800095454553748</v>
      </c>
      <c r="BB110">
        <v>0.58617745320864145</v>
      </c>
      <c r="BC110">
        <v>0.57799085151046237</v>
      </c>
      <c r="BD110">
        <v>0.94444444444444442</v>
      </c>
      <c r="BE110">
        <v>0.97222222222222221</v>
      </c>
      <c r="BF110">
        <v>-0.29309739272924101</v>
      </c>
      <c r="BG110">
        <v>8.672592695450532E-3</v>
      </c>
      <c r="BH110">
        <v>-2.9589456987978539E-2</v>
      </c>
      <c r="BI110">
        <v>0.50484476374918663</v>
      </c>
      <c r="BJ110">
        <v>-0.70447866150543248</v>
      </c>
      <c r="BK110">
        <v>-0.29309739272924101</v>
      </c>
    </row>
    <row r="111" spans="1:63" x14ac:dyDescent="0.25">
      <c r="A111">
        <v>5</v>
      </c>
      <c r="B111" t="s">
        <v>614</v>
      </c>
      <c r="C111" t="s">
        <v>817</v>
      </c>
      <c r="D111">
        <v>100</v>
      </c>
      <c r="E111">
        <v>0.22290598290598199</v>
      </c>
      <c r="F111">
        <v>100</v>
      </c>
      <c r="G111">
        <v>0.66100000000000003</v>
      </c>
      <c r="H111">
        <v>1.9982632150625199</v>
      </c>
      <c r="I111" t="s">
        <v>195</v>
      </c>
      <c r="J111" t="s">
        <v>614</v>
      </c>
      <c r="K111">
        <v>0.66100000000000003</v>
      </c>
      <c r="L111" t="s">
        <v>937</v>
      </c>
      <c r="M111">
        <v>0.16257980794755059</v>
      </c>
      <c r="N111">
        <v>1.9655467509364439E-2</v>
      </c>
      <c r="O111">
        <v>-1.823624755291029</v>
      </c>
      <c r="P111">
        <v>0.1182419334589723</v>
      </c>
      <c r="Q111">
        <v>0.1341671178752426</v>
      </c>
      <c r="R111">
        <v>0.1944651616315555</v>
      </c>
      <c r="S111">
        <v>-2.008669107795523</v>
      </c>
      <c r="T111">
        <v>-1.637502249550244</v>
      </c>
      <c r="U111">
        <v>0.47665533390105702</v>
      </c>
      <c r="V111">
        <v>1.001138203862223</v>
      </c>
      <c r="W111">
        <v>4328.8105111422674</v>
      </c>
      <c r="X111">
        <v>4370.7238285423437</v>
      </c>
      <c r="Y111">
        <v>0</v>
      </c>
      <c r="Z111">
        <v>-1.369993110717292</v>
      </c>
      <c r="AA111">
        <v>0.16550043181173271</v>
      </c>
      <c r="AB111">
        <v>0.19067096349981341</v>
      </c>
      <c r="AC111">
        <v>6.4588938071221819E-2</v>
      </c>
      <c r="AD111">
        <v>-1.6183441166017061</v>
      </c>
      <c r="AE111">
        <v>-1.005525051580451</v>
      </c>
      <c r="AF111">
        <v>8.6252798547523338E-2</v>
      </c>
      <c r="AG111">
        <v>0.29501645542104221</v>
      </c>
      <c r="AH111">
        <v>1</v>
      </c>
      <c r="AI111">
        <v>1</v>
      </c>
      <c r="AJ111">
        <v>0.47363591758977341</v>
      </c>
      <c r="AK111">
        <v>0.2347375885501973</v>
      </c>
      <c r="AL111" t="s">
        <v>114</v>
      </c>
      <c r="AM111">
        <v>0.77263180395188502</v>
      </c>
      <c r="AN111">
        <v>3.0904352824874561E-2</v>
      </c>
      <c r="AS111">
        <v>7.3031537118591033E-2</v>
      </c>
      <c r="AT111">
        <v>3.1584223077932433E-2</v>
      </c>
      <c r="AW111">
        <v>0.25116832702024328</v>
      </c>
      <c r="AX111">
        <v>9.7552895254070224E-2</v>
      </c>
      <c r="AY111">
        <v>8.8446118962094578E-3</v>
      </c>
      <c r="AZ111">
        <v>1.9696384417586428E-3</v>
      </c>
      <c r="BA111">
        <v>0.92428590366073582</v>
      </c>
      <c r="BB111">
        <v>0.91887775392221693</v>
      </c>
      <c r="BC111">
        <v>0.89770982939493082</v>
      </c>
      <c r="BD111">
        <v>1</v>
      </c>
      <c r="BE111">
        <v>1</v>
      </c>
      <c r="BF111">
        <v>-3.8783818531568343E-2</v>
      </c>
      <c r="BG111">
        <v>2.658331824428508E-3</v>
      </c>
      <c r="BH111">
        <v>-6.8542292251721981E-2</v>
      </c>
      <c r="BI111">
        <v>0.16257980794755059</v>
      </c>
      <c r="BJ111">
        <v>-1.823624755291029</v>
      </c>
      <c r="BK111">
        <v>-3.8783818531568343E-2</v>
      </c>
    </row>
    <row r="112" spans="1:63" x14ac:dyDescent="0.25">
      <c r="B112" t="s">
        <v>615</v>
      </c>
      <c r="C112" t="s">
        <v>817</v>
      </c>
      <c r="D112">
        <v>100</v>
      </c>
      <c r="E112">
        <v>0.159088319088319</v>
      </c>
      <c r="F112">
        <v>100</v>
      </c>
      <c r="G112">
        <v>0.66100000000000003</v>
      </c>
      <c r="H112">
        <v>7.9791766740429697</v>
      </c>
      <c r="I112" t="s">
        <v>195</v>
      </c>
      <c r="J112" t="s">
        <v>614</v>
      </c>
      <c r="K112">
        <v>0.66100000000000003</v>
      </c>
      <c r="L112" t="s">
        <v>937</v>
      </c>
      <c r="M112">
        <v>0.16257980794755059</v>
      </c>
      <c r="N112">
        <v>1.9655467509364439E-2</v>
      </c>
      <c r="O112">
        <v>-1.823624755291029</v>
      </c>
      <c r="P112">
        <v>0.1182419334589723</v>
      </c>
      <c r="Q112">
        <v>0.1341671178752426</v>
      </c>
      <c r="R112">
        <v>0.1944651616315555</v>
      </c>
      <c r="S112">
        <v>-2.008669107795523</v>
      </c>
      <c r="T112">
        <v>-1.637502249550244</v>
      </c>
      <c r="U112">
        <v>0.47665533390105702</v>
      </c>
      <c r="V112">
        <v>1.001138203862223</v>
      </c>
      <c r="W112">
        <v>4328.8105111422674</v>
      </c>
      <c r="X112">
        <v>4370.7238285423437</v>
      </c>
      <c r="Y112">
        <v>0</v>
      </c>
      <c r="Z112">
        <v>-1.369993110717292</v>
      </c>
      <c r="AA112">
        <v>0.16550043181173271</v>
      </c>
      <c r="AB112">
        <v>0.19067096349981341</v>
      </c>
      <c r="AC112">
        <v>6.4588938071221819E-2</v>
      </c>
      <c r="AD112">
        <v>-1.6183441166017061</v>
      </c>
      <c r="AE112">
        <v>-1.005525051580451</v>
      </c>
      <c r="AF112">
        <v>8.6252798547523338E-2</v>
      </c>
      <c r="AG112">
        <v>0.29501645542104221</v>
      </c>
      <c r="AH112">
        <v>1</v>
      </c>
      <c r="AI112">
        <v>1</v>
      </c>
      <c r="AJ112">
        <v>0.47363591758977341</v>
      </c>
      <c r="AK112">
        <v>0.2347375885501973</v>
      </c>
      <c r="AL112" t="s">
        <v>114</v>
      </c>
      <c r="AM112">
        <v>0.77263180395188502</v>
      </c>
      <c r="AN112">
        <v>3.0904352824874561E-2</v>
      </c>
      <c r="AS112">
        <v>7.3031537118591033E-2</v>
      </c>
      <c r="AT112">
        <v>3.1584223077932433E-2</v>
      </c>
      <c r="AW112">
        <v>0.25116832702024328</v>
      </c>
      <c r="AX112">
        <v>9.7552895254070224E-2</v>
      </c>
      <c r="AY112">
        <v>8.8446118962094578E-3</v>
      </c>
      <c r="AZ112">
        <v>1.9696384417586428E-3</v>
      </c>
      <c r="BA112">
        <v>0.92428590366073582</v>
      </c>
      <c r="BB112">
        <v>0.91887775392221693</v>
      </c>
      <c r="BC112">
        <v>0.89770982939493082</v>
      </c>
      <c r="BD112">
        <v>1</v>
      </c>
      <c r="BE112">
        <v>1</v>
      </c>
      <c r="BF112">
        <v>-3.8805034230202352E-2</v>
      </c>
      <c r="BG112">
        <v>2.6641824284585982E-3</v>
      </c>
      <c r="BH112">
        <v>-6.8655587639838714E-2</v>
      </c>
      <c r="BI112">
        <v>0.16257980794755059</v>
      </c>
      <c r="BJ112">
        <v>-1.823624755291029</v>
      </c>
      <c r="BK112">
        <v>-3.8805034230202352E-2</v>
      </c>
    </row>
    <row r="113" spans="2:63" x14ac:dyDescent="0.25">
      <c r="B113" t="s">
        <v>616</v>
      </c>
      <c r="C113" t="s">
        <v>817</v>
      </c>
      <c r="D113">
        <v>100</v>
      </c>
      <c r="E113">
        <v>0.150787902200331</v>
      </c>
      <c r="F113">
        <v>100</v>
      </c>
      <c r="G113">
        <v>0.66100000000000003</v>
      </c>
      <c r="H113">
        <v>19.809943179556502</v>
      </c>
      <c r="I113" t="s">
        <v>195</v>
      </c>
      <c r="J113" t="s">
        <v>614</v>
      </c>
      <c r="K113">
        <v>0.66100000000000003</v>
      </c>
      <c r="L113" t="s">
        <v>937</v>
      </c>
      <c r="M113">
        <v>0.16257980794755059</v>
      </c>
      <c r="N113">
        <v>1.9655467509364439E-2</v>
      </c>
      <c r="O113">
        <v>-1.823624755291029</v>
      </c>
      <c r="P113">
        <v>0.1182419334589723</v>
      </c>
      <c r="Q113">
        <v>0.1341671178752426</v>
      </c>
      <c r="R113">
        <v>0.1944651616315555</v>
      </c>
      <c r="S113">
        <v>-2.008669107795523</v>
      </c>
      <c r="T113">
        <v>-1.637502249550244</v>
      </c>
      <c r="U113">
        <v>0.47665533390105702</v>
      </c>
      <c r="V113">
        <v>1.001138203862223</v>
      </c>
      <c r="W113">
        <v>4328.8105111422674</v>
      </c>
      <c r="X113">
        <v>4370.7238285423437</v>
      </c>
      <c r="Y113">
        <v>0</v>
      </c>
      <c r="Z113">
        <v>-1.369993110717292</v>
      </c>
      <c r="AA113">
        <v>0.16550043181173271</v>
      </c>
      <c r="AB113">
        <v>0.19067096349981341</v>
      </c>
      <c r="AC113">
        <v>6.4588938071221819E-2</v>
      </c>
      <c r="AD113">
        <v>-1.6183441166017061</v>
      </c>
      <c r="AE113">
        <v>-1.005525051580451</v>
      </c>
      <c r="AF113">
        <v>8.6252798547523338E-2</v>
      </c>
      <c r="AG113">
        <v>0.29501645542104221</v>
      </c>
      <c r="AH113">
        <v>1</v>
      </c>
      <c r="AI113">
        <v>1</v>
      </c>
      <c r="AJ113">
        <v>0.47363591758977341</v>
      </c>
      <c r="AK113">
        <v>0.2347375885501973</v>
      </c>
      <c r="AL113" t="s">
        <v>114</v>
      </c>
      <c r="AM113">
        <v>0.77263180395188502</v>
      </c>
      <c r="AN113">
        <v>3.0904352824874561E-2</v>
      </c>
      <c r="AS113">
        <v>7.3031537118591033E-2</v>
      </c>
      <c r="AT113">
        <v>3.1584223077932433E-2</v>
      </c>
      <c r="AW113">
        <v>0.25116832702024328</v>
      </c>
      <c r="AX113">
        <v>9.7552895254070224E-2</v>
      </c>
      <c r="AY113">
        <v>8.8446118962094578E-3</v>
      </c>
      <c r="AZ113">
        <v>1.9696384417586428E-3</v>
      </c>
      <c r="BA113">
        <v>0.92428590366073582</v>
      </c>
      <c r="BB113">
        <v>0.91887775392221693</v>
      </c>
      <c r="BC113">
        <v>0.89770982939493082</v>
      </c>
      <c r="BD113">
        <v>1</v>
      </c>
      <c r="BE113">
        <v>1</v>
      </c>
      <c r="BF113">
        <v>-3.8805744097236992E-2</v>
      </c>
      <c r="BG113">
        <v>2.663888134389115E-3</v>
      </c>
      <c r="BH113">
        <v>-6.8646747958604051E-2</v>
      </c>
      <c r="BI113">
        <v>0.16257980794755059</v>
      </c>
      <c r="BJ113">
        <v>-1.823624755291029</v>
      </c>
      <c r="BK113">
        <v>-3.8805744097236992E-2</v>
      </c>
    </row>
    <row r="114" spans="2:63" x14ac:dyDescent="0.25">
      <c r="B114" t="s">
        <v>619</v>
      </c>
      <c r="C114" t="s">
        <v>817</v>
      </c>
      <c r="D114">
        <v>100</v>
      </c>
      <c r="E114">
        <v>0.13097300690520899</v>
      </c>
      <c r="F114">
        <v>100</v>
      </c>
      <c r="G114">
        <v>0.66100000000000003</v>
      </c>
      <c r="H114">
        <v>22.8051498501701</v>
      </c>
      <c r="I114" t="s">
        <v>195</v>
      </c>
      <c r="J114" t="s">
        <v>614</v>
      </c>
      <c r="K114">
        <v>0.66100000000000003</v>
      </c>
      <c r="L114" t="s">
        <v>937</v>
      </c>
      <c r="M114">
        <v>0.16257980794755059</v>
      </c>
      <c r="N114">
        <v>1.9655467509364439E-2</v>
      </c>
      <c r="O114">
        <v>-1.823624755291029</v>
      </c>
      <c r="P114">
        <v>0.1182419334589723</v>
      </c>
      <c r="Q114">
        <v>0.1341671178752426</v>
      </c>
      <c r="R114">
        <v>0.1944651616315555</v>
      </c>
      <c r="S114">
        <v>-2.008669107795523</v>
      </c>
      <c r="T114">
        <v>-1.637502249550244</v>
      </c>
      <c r="U114">
        <v>0.47665533390105702</v>
      </c>
      <c r="V114">
        <v>1.001138203862223</v>
      </c>
      <c r="W114">
        <v>4328.8105111422674</v>
      </c>
      <c r="X114">
        <v>4370.7238285423437</v>
      </c>
      <c r="Y114">
        <v>0</v>
      </c>
      <c r="Z114">
        <v>-1.369993110717292</v>
      </c>
      <c r="AA114">
        <v>0.16550043181173271</v>
      </c>
      <c r="AB114">
        <v>0.19067096349981341</v>
      </c>
      <c r="AC114">
        <v>6.4588938071221819E-2</v>
      </c>
      <c r="AD114">
        <v>-1.6183441166017061</v>
      </c>
      <c r="AE114">
        <v>-1.005525051580451</v>
      </c>
      <c r="AF114">
        <v>8.6252798547523338E-2</v>
      </c>
      <c r="AG114">
        <v>0.29501645542104221</v>
      </c>
      <c r="AH114">
        <v>1</v>
      </c>
      <c r="AI114">
        <v>1</v>
      </c>
      <c r="AJ114">
        <v>0.47363591758977341</v>
      </c>
      <c r="AK114">
        <v>0.2347375885501973</v>
      </c>
      <c r="AL114" t="s">
        <v>114</v>
      </c>
      <c r="AM114">
        <v>0.77263180395188502</v>
      </c>
      <c r="AN114">
        <v>3.0904352824874561E-2</v>
      </c>
      <c r="AS114">
        <v>7.3031537118591033E-2</v>
      </c>
      <c r="AT114">
        <v>3.1584223077932433E-2</v>
      </c>
      <c r="AW114">
        <v>0.25116832702024328</v>
      </c>
      <c r="AX114">
        <v>9.7552895254070224E-2</v>
      </c>
      <c r="AY114">
        <v>8.8446118962094578E-3</v>
      </c>
      <c r="AZ114">
        <v>1.9696384417586428E-3</v>
      </c>
      <c r="BA114">
        <v>0.92428590366073582</v>
      </c>
      <c r="BB114">
        <v>0.91887775392221693</v>
      </c>
      <c r="BC114">
        <v>0.89770982939493082</v>
      </c>
      <c r="BD114">
        <v>1</v>
      </c>
      <c r="BE114">
        <v>1</v>
      </c>
      <c r="BF114">
        <v>-3.8798173593788607E-2</v>
      </c>
      <c r="BG114">
        <v>2.663192302667961E-3</v>
      </c>
      <c r="BH114">
        <v>-6.8642208021212764E-2</v>
      </c>
      <c r="BI114">
        <v>0.16257980794755059</v>
      </c>
      <c r="BJ114">
        <v>-1.823624755291029</v>
      </c>
      <c r="BK114">
        <v>-3.8798173593788607E-2</v>
      </c>
    </row>
    <row r="115" spans="2:63" x14ac:dyDescent="0.25">
      <c r="B115" t="s">
        <v>620</v>
      </c>
      <c r="C115" t="s">
        <v>817</v>
      </c>
      <c r="D115">
        <v>100</v>
      </c>
      <c r="E115">
        <v>0.19416485585977</v>
      </c>
      <c r="F115">
        <v>100</v>
      </c>
      <c r="G115">
        <v>0.66100000000000003</v>
      </c>
      <c r="H115">
        <v>23.761193968483401</v>
      </c>
      <c r="I115" t="s">
        <v>195</v>
      </c>
      <c r="J115" t="s">
        <v>614</v>
      </c>
      <c r="K115">
        <v>0.66100000000000003</v>
      </c>
      <c r="L115" t="s">
        <v>937</v>
      </c>
      <c r="M115">
        <v>0.16257980794755059</v>
      </c>
      <c r="N115">
        <v>1.9655467509364439E-2</v>
      </c>
      <c r="O115">
        <v>-1.823624755291029</v>
      </c>
      <c r="P115">
        <v>0.1182419334589723</v>
      </c>
      <c r="Q115">
        <v>0.1341671178752426</v>
      </c>
      <c r="R115">
        <v>0.1944651616315555</v>
      </c>
      <c r="S115">
        <v>-2.008669107795523</v>
      </c>
      <c r="T115">
        <v>-1.637502249550244</v>
      </c>
      <c r="U115">
        <v>0.47665533390105702</v>
      </c>
      <c r="V115">
        <v>1.001138203862223</v>
      </c>
      <c r="W115">
        <v>4328.8105111422674</v>
      </c>
      <c r="X115">
        <v>4370.7238285423437</v>
      </c>
      <c r="Y115">
        <v>0</v>
      </c>
      <c r="Z115">
        <v>-1.369993110717292</v>
      </c>
      <c r="AA115">
        <v>0.16550043181173271</v>
      </c>
      <c r="AB115">
        <v>0.19067096349981341</v>
      </c>
      <c r="AC115">
        <v>6.4588938071221819E-2</v>
      </c>
      <c r="AD115">
        <v>-1.6183441166017061</v>
      </c>
      <c r="AE115">
        <v>-1.005525051580451</v>
      </c>
      <c r="AF115">
        <v>8.6252798547523338E-2</v>
      </c>
      <c r="AG115">
        <v>0.29501645542104221</v>
      </c>
      <c r="AH115">
        <v>1</v>
      </c>
      <c r="AI115">
        <v>1</v>
      </c>
      <c r="AJ115">
        <v>0.47363591758977341</v>
      </c>
      <c r="AK115">
        <v>0.2347375885501973</v>
      </c>
      <c r="AL115" t="s">
        <v>114</v>
      </c>
      <c r="AM115">
        <v>0.77263180395188502</v>
      </c>
      <c r="AN115">
        <v>3.0904352824874561E-2</v>
      </c>
      <c r="AS115">
        <v>7.3031537118591033E-2</v>
      </c>
      <c r="AT115">
        <v>3.1584223077932433E-2</v>
      </c>
      <c r="AW115">
        <v>0.25116832702024328</v>
      </c>
      <c r="AX115">
        <v>9.7552895254070224E-2</v>
      </c>
      <c r="AY115">
        <v>8.8446118962094578E-3</v>
      </c>
      <c r="AZ115">
        <v>1.9696384417586428E-3</v>
      </c>
      <c r="BA115">
        <v>0.92428590366073582</v>
      </c>
      <c r="BB115">
        <v>0.91887775392221693</v>
      </c>
      <c r="BC115">
        <v>0.89770982939493082</v>
      </c>
      <c r="BD115">
        <v>1</v>
      </c>
      <c r="BE115">
        <v>1</v>
      </c>
      <c r="BF115">
        <v>-3.8808750953219728E-2</v>
      </c>
      <c r="BG115">
        <v>2.6605484111548242E-3</v>
      </c>
      <c r="BH115">
        <v>-6.8555373357979579E-2</v>
      </c>
      <c r="BI115">
        <v>0.16257980794755059</v>
      </c>
      <c r="BJ115">
        <v>-1.823624755291029</v>
      </c>
      <c r="BK115">
        <v>-3.8808750953219728E-2</v>
      </c>
    </row>
    <row r="116" spans="2:63" x14ac:dyDescent="0.25">
      <c r="B116" t="s">
        <v>621</v>
      </c>
      <c r="C116" t="s">
        <v>817</v>
      </c>
      <c r="D116">
        <v>100</v>
      </c>
      <c r="E116">
        <v>0.25157242422779102</v>
      </c>
      <c r="F116">
        <v>100</v>
      </c>
      <c r="G116">
        <v>0.57999999999999996</v>
      </c>
      <c r="H116">
        <v>17.929528080200001</v>
      </c>
      <c r="I116" t="s">
        <v>195</v>
      </c>
      <c r="J116" t="s">
        <v>615</v>
      </c>
      <c r="K116">
        <v>0.57999999999999996</v>
      </c>
      <c r="L116" t="s">
        <v>938</v>
      </c>
      <c r="M116">
        <v>0.29076394137456868</v>
      </c>
      <c r="N116">
        <v>2.0197286522831651E-2</v>
      </c>
      <c r="O116">
        <v>-1.2376078412718119</v>
      </c>
      <c r="P116">
        <v>6.8766179918600817E-2</v>
      </c>
      <c r="Q116">
        <v>0.2620357635599932</v>
      </c>
      <c r="R116">
        <v>0.3205730330037343</v>
      </c>
      <c r="S116">
        <v>-1.339274283232686</v>
      </c>
      <c r="T116">
        <v>-1.1376451565127981</v>
      </c>
      <c r="U116">
        <v>0.81214478144040159</v>
      </c>
      <c r="V116">
        <v>1.0009336922744201</v>
      </c>
      <c r="W116">
        <v>3793.3704363717561</v>
      </c>
      <c r="X116">
        <v>4491.2487241937324</v>
      </c>
      <c r="Y116">
        <v>0</v>
      </c>
      <c r="Z116">
        <v>-0.77994970937134345</v>
      </c>
      <c r="AA116">
        <v>0.16848267132336131</v>
      </c>
      <c r="AB116">
        <v>0.15127648644278829</v>
      </c>
      <c r="AC116">
        <v>4.8641523232497499E-2</v>
      </c>
      <c r="AD116">
        <v>-0.99992040257021175</v>
      </c>
      <c r="AE116">
        <v>-0.51537184049933726</v>
      </c>
      <c r="AF116">
        <v>9.943778208552892E-2</v>
      </c>
      <c r="AG116">
        <v>0.2562002602421139</v>
      </c>
      <c r="AH116">
        <v>1</v>
      </c>
      <c r="AI116">
        <v>1</v>
      </c>
      <c r="AJ116">
        <v>0.50693560003282312</v>
      </c>
      <c r="AK116">
        <v>0.2294736849466886</v>
      </c>
      <c r="AL116" t="s">
        <v>114</v>
      </c>
      <c r="AM116">
        <v>0.77263180395188502</v>
      </c>
      <c r="AN116">
        <v>3.0904352824874561E-2</v>
      </c>
      <c r="AS116">
        <v>7.3031537118591033E-2</v>
      </c>
      <c r="AT116">
        <v>3.1584223077932433E-2</v>
      </c>
      <c r="AW116">
        <v>0.25116832702024328</v>
      </c>
      <c r="AX116">
        <v>9.7552895254070224E-2</v>
      </c>
      <c r="AY116">
        <v>8.8446118962094578E-3</v>
      </c>
      <c r="AZ116">
        <v>1.9696384417586428E-3</v>
      </c>
      <c r="BA116">
        <v>0.92428590366073582</v>
      </c>
      <c r="BB116">
        <v>0.91887775392221693</v>
      </c>
      <c r="BC116">
        <v>0.89770982939493082</v>
      </c>
      <c r="BD116">
        <v>1</v>
      </c>
      <c r="BE116">
        <v>1</v>
      </c>
      <c r="BF116">
        <v>-0.1198011404139194</v>
      </c>
      <c r="BG116">
        <v>2.658036328861281E-3</v>
      </c>
      <c r="BH116">
        <v>-2.2187070337374271E-2</v>
      </c>
      <c r="BI116">
        <v>0.29076394137456868</v>
      </c>
      <c r="BJ116">
        <v>-1.2376078412718119</v>
      </c>
      <c r="BK116">
        <v>-0.1198011404139194</v>
      </c>
    </row>
    <row r="117" spans="2:63" x14ac:dyDescent="0.25">
      <c r="B117" t="s">
        <v>622</v>
      </c>
      <c r="C117" t="s">
        <v>817</v>
      </c>
      <c r="D117">
        <v>100</v>
      </c>
      <c r="E117">
        <v>0.31717224395190402</v>
      </c>
      <c r="F117">
        <v>100</v>
      </c>
      <c r="G117">
        <v>0.57999999999999996</v>
      </c>
      <c r="H117">
        <v>6.9719824469967797</v>
      </c>
      <c r="I117" t="s">
        <v>195</v>
      </c>
      <c r="J117" t="s">
        <v>615</v>
      </c>
      <c r="K117">
        <v>0.57999999999999996</v>
      </c>
      <c r="L117" t="s">
        <v>938</v>
      </c>
      <c r="M117">
        <v>0.29076394137456868</v>
      </c>
      <c r="N117">
        <v>2.0197286522831651E-2</v>
      </c>
      <c r="O117">
        <v>-1.2376078412718119</v>
      </c>
      <c r="P117">
        <v>6.8766179918600817E-2</v>
      </c>
      <c r="Q117">
        <v>0.2620357635599932</v>
      </c>
      <c r="R117">
        <v>0.3205730330037343</v>
      </c>
      <c r="S117">
        <v>-1.339274283232686</v>
      </c>
      <c r="T117">
        <v>-1.1376451565127981</v>
      </c>
      <c r="U117">
        <v>0.81214478144040159</v>
      </c>
      <c r="V117">
        <v>1.0009336922744201</v>
      </c>
      <c r="W117">
        <v>3793.3704363717561</v>
      </c>
      <c r="X117">
        <v>4491.2487241937324</v>
      </c>
      <c r="Y117">
        <v>0</v>
      </c>
      <c r="Z117">
        <v>-0.77994970937134345</v>
      </c>
      <c r="AA117">
        <v>0.16848267132336131</v>
      </c>
      <c r="AB117">
        <v>0.15127648644278829</v>
      </c>
      <c r="AC117">
        <v>4.8641523232497499E-2</v>
      </c>
      <c r="AD117">
        <v>-0.99992040257021175</v>
      </c>
      <c r="AE117">
        <v>-0.51537184049933726</v>
      </c>
      <c r="AF117">
        <v>9.943778208552892E-2</v>
      </c>
      <c r="AG117">
        <v>0.2562002602421139</v>
      </c>
      <c r="AH117">
        <v>1</v>
      </c>
      <c r="AI117">
        <v>1</v>
      </c>
      <c r="AJ117">
        <v>0.50693560003282312</v>
      </c>
      <c r="AK117">
        <v>0.2294736849466886</v>
      </c>
      <c r="AL117" t="s">
        <v>114</v>
      </c>
      <c r="AM117">
        <v>0.77263180395188502</v>
      </c>
      <c r="AN117">
        <v>3.0904352824874561E-2</v>
      </c>
      <c r="AS117">
        <v>7.3031537118591033E-2</v>
      </c>
      <c r="AT117">
        <v>3.1584223077932433E-2</v>
      </c>
      <c r="AW117">
        <v>0.25116832702024328</v>
      </c>
      <c r="AX117">
        <v>9.7552895254070224E-2</v>
      </c>
      <c r="AY117">
        <v>8.8446118962094578E-3</v>
      </c>
      <c r="AZ117">
        <v>1.9696384417586428E-3</v>
      </c>
      <c r="BA117">
        <v>0.92428590366073582</v>
      </c>
      <c r="BB117">
        <v>0.91887775392221693</v>
      </c>
      <c r="BC117">
        <v>0.89770982939493082</v>
      </c>
      <c r="BD117">
        <v>1</v>
      </c>
      <c r="BE117">
        <v>1</v>
      </c>
      <c r="BF117">
        <v>-0.1198079410093474</v>
      </c>
      <c r="BG117">
        <v>2.6655669129907618E-3</v>
      </c>
      <c r="BH117">
        <v>-2.2248666411709681E-2</v>
      </c>
      <c r="BI117">
        <v>0.29076394137456868</v>
      </c>
      <c r="BJ117">
        <v>-1.2376078412718119</v>
      </c>
      <c r="BK117">
        <v>-0.1198079410093474</v>
      </c>
    </row>
    <row r="118" spans="2:63" x14ac:dyDescent="0.25">
      <c r="B118" t="s">
        <v>623</v>
      </c>
      <c r="C118" t="s">
        <v>817</v>
      </c>
      <c r="D118">
        <v>100</v>
      </c>
      <c r="E118">
        <v>0.36464661097429402</v>
      </c>
      <c r="F118">
        <v>100</v>
      </c>
      <c r="G118">
        <v>0.57999999999999996</v>
      </c>
      <c r="H118">
        <v>5.9856425240816398</v>
      </c>
      <c r="I118" t="s">
        <v>195</v>
      </c>
      <c r="J118" t="s">
        <v>615</v>
      </c>
      <c r="K118">
        <v>0.57999999999999996</v>
      </c>
      <c r="L118" t="s">
        <v>938</v>
      </c>
      <c r="M118">
        <v>0.29076394137456868</v>
      </c>
      <c r="N118">
        <v>2.0197286522831651E-2</v>
      </c>
      <c r="O118">
        <v>-1.2376078412718119</v>
      </c>
      <c r="P118">
        <v>6.8766179918600817E-2</v>
      </c>
      <c r="Q118">
        <v>0.2620357635599932</v>
      </c>
      <c r="R118">
        <v>0.3205730330037343</v>
      </c>
      <c r="S118">
        <v>-1.339274283232686</v>
      </c>
      <c r="T118">
        <v>-1.1376451565127981</v>
      </c>
      <c r="U118">
        <v>0.81214478144040159</v>
      </c>
      <c r="V118">
        <v>1.0009336922744201</v>
      </c>
      <c r="W118">
        <v>3793.3704363717561</v>
      </c>
      <c r="X118">
        <v>4491.2487241937324</v>
      </c>
      <c r="Y118">
        <v>0</v>
      </c>
      <c r="Z118">
        <v>-0.77994970937134345</v>
      </c>
      <c r="AA118">
        <v>0.16848267132336131</v>
      </c>
      <c r="AB118">
        <v>0.15127648644278829</v>
      </c>
      <c r="AC118">
        <v>4.8641523232497499E-2</v>
      </c>
      <c r="AD118">
        <v>-0.99992040257021175</v>
      </c>
      <c r="AE118">
        <v>-0.51537184049933726</v>
      </c>
      <c r="AF118">
        <v>9.943778208552892E-2</v>
      </c>
      <c r="AG118">
        <v>0.2562002602421139</v>
      </c>
      <c r="AH118">
        <v>1</v>
      </c>
      <c r="AI118">
        <v>1</v>
      </c>
      <c r="AJ118">
        <v>0.50693560003282312</v>
      </c>
      <c r="AK118">
        <v>0.2294736849466886</v>
      </c>
      <c r="AL118" t="s">
        <v>114</v>
      </c>
      <c r="AM118">
        <v>0.77263180395188502</v>
      </c>
      <c r="AN118">
        <v>3.0904352824874561E-2</v>
      </c>
      <c r="AS118">
        <v>7.3031537118591033E-2</v>
      </c>
      <c r="AT118">
        <v>3.1584223077932433E-2</v>
      </c>
      <c r="AW118">
        <v>0.25116832702024328</v>
      </c>
      <c r="AX118">
        <v>9.7552895254070224E-2</v>
      </c>
      <c r="AY118">
        <v>8.8446118962094578E-3</v>
      </c>
      <c r="AZ118">
        <v>1.9696384417586428E-3</v>
      </c>
      <c r="BA118">
        <v>0.92428590366073582</v>
      </c>
      <c r="BB118">
        <v>0.91887775392221693</v>
      </c>
      <c r="BC118">
        <v>0.89770982939493082</v>
      </c>
      <c r="BD118">
        <v>1</v>
      </c>
      <c r="BE118">
        <v>1</v>
      </c>
      <c r="BF118">
        <v>-0.1198177558106292</v>
      </c>
      <c r="BG118">
        <v>2.6669753543345481E-3</v>
      </c>
      <c r="BH118">
        <v>-2.2258598788560818E-2</v>
      </c>
      <c r="BI118">
        <v>0.29076394137456868</v>
      </c>
      <c r="BJ118">
        <v>-1.2376078412718119</v>
      </c>
      <c r="BK118">
        <v>-0.1198177558106292</v>
      </c>
    </row>
    <row r="119" spans="2:63" x14ac:dyDescent="0.25">
      <c r="B119" t="s">
        <v>624</v>
      </c>
      <c r="C119" t="s">
        <v>817</v>
      </c>
      <c r="D119">
        <v>100</v>
      </c>
      <c r="E119">
        <v>0.28698633444396099</v>
      </c>
      <c r="F119">
        <v>100</v>
      </c>
      <c r="G119">
        <v>0.57999999999999996</v>
      </c>
      <c r="H119">
        <v>24.757317646114199</v>
      </c>
      <c r="I119" t="s">
        <v>195</v>
      </c>
      <c r="J119" t="s">
        <v>615</v>
      </c>
      <c r="K119">
        <v>0.57999999999999996</v>
      </c>
      <c r="L119" t="s">
        <v>938</v>
      </c>
      <c r="M119">
        <v>0.29076394137456868</v>
      </c>
      <c r="N119">
        <v>2.0197286522831651E-2</v>
      </c>
      <c r="O119">
        <v>-1.2376078412718119</v>
      </c>
      <c r="P119">
        <v>6.8766179918600817E-2</v>
      </c>
      <c r="Q119">
        <v>0.2620357635599932</v>
      </c>
      <c r="R119">
        <v>0.3205730330037343</v>
      </c>
      <c r="S119">
        <v>-1.339274283232686</v>
      </c>
      <c r="T119">
        <v>-1.1376451565127981</v>
      </c>
      <c r="U119">
        <v>0.81214478144040159</v>
      </c>
      <c r="V119">
        <v>1.0009336922744201</v>
      </c>
      <c r="W119">
        <v>3793.3704363717561</v>
      </c>
      <c r="X119">
        <v>4491.2487241937324</v>
      </c>
      <c r="Y119">
        <v>0</v>
      </c>
      <c r="Z119">
        <v>-0.77994970937134345</v>
      </c>
      <c r="AA119">
        <v>0.16848267132336131</v>
      </c>
      <c r="AB119">
        <v>0.15127648644278829</v>
      </c>
      <c r="AC119">
        <v>4.8641523232497499E-2</v>
      </c>
      <c r="AD119">
        <v>-0.99992040257021175</v>
      </c>
      <c r="AE119">
        <v>-0.51537184049933726</v>
      </c>
      <c r="AF119">
        <v>9.943778208552892E-2</v>
      </c>
      <c r="AG119">
        <v>0.2562002602421139</v>
      </c>
      <c r="AH119">
        <v>1</v>
      </c>
      <c r="AI119">
        <v>1</v>
      </c>
      <c r="AJ119">
        <v>0.50693560003282312</v>
      </c>
      <c r="AK119">
        <v>0.2294736849466886</v>
      </c>
      <c r="AL119" t="s">
        <v>114</v>
      </c>
      <c r="AM119">
        <v>0.77263180395188502</v>
      </c>
      <c r="AN119">
        <v>3.0904352824874561E-2</v>
      </c>
      <c r="AS119">
        <v>7.3031537118591033E-2</v>
      </c>
      <c r="AT119">
        <v>3.1584223077932433E-2</v>
      </c>
      <c r="AW119">
        <v>0.25116832702024328</v>
      </c>
      <c r="AX119">
        <v>9.7552895254070224E-2</v>
      </c>
      <c r="AY119">
        <v>8.8446118962094578E-3</v>
      </c>
      <c r="AZ119">
        <v>1.9696384417586428E-3</v>
      </c>
      <c r="BA119">
        <v>0.92428590366073582</v>
      </c>
      <c r="BB119">
        <v>0.91887775392221693</v>
      </c>
      <c r="BC119">
        <v>0.89770982939493082</v>
      </c>
      <c r="BD119">
        <v>1</v>
      </c>
      <c r="BE119">
        <v>1</v>
      </c>
      <c r="BF119">
        <v>-0.1198074321362918</v>
      </c>
      <c r="BG119">
        <v>2.6659958044928629E-3</v>
      </c>
      <c r="BH119">
        <v>-2.225234075178284E-2</v>
      </c>
      <c r="BI119">
        <v>0.29076394137456868</v>
      </c>
      <c r="BJ119">
        <v>-1.2376078412718119</v>
      </c>
      <c r="BK119">
        <v>-0.1198074321362918</v>
      </c>
    </row>
    <row r="120" spans="2:63" x14ac:dyDescent="0.25">
      <c r="B120" t="s">
        <v>617</v>
      </c>
      <c r="C120" t="s">
        <v>817</v>
      </c>
      <c r="D120">
        <v>100</v>
      </c>
      <c r="E120">
        <v>0.22928002317832799</v>
      </c>
      <c r="F120">
        <v>100</v>
      </c>
      <c r="G120">
        <v>0.57999999999999996</v>
      </c>
      <c r="H120">
        <v>64.7977424165408</v>
      </c>
      <c r="I120" t="s">
        <v>195</v>
      </c>
      <c r="J120" t="s">
        <v>615</v>
      </c>
      <c r="K120">
        <v>0.57999999999999996</v>
      </c>
      <c r="L120" t="s">
        <v>938</v>
      </c>
      <c r="M120">
        <v>0.29076394137456868</v>
      </c>
      <c r="N120">
        <v>2.0197286522831651E-2</v>
      </c>
      <c r="O120">
        <v>-1.2376078412718119</v>
      </c>
      <c r="P120">
        <v>6.8766179918600817E-2</v>
      </c>
      <c r="Q120">
        <v>0.2620357635599932</v>
      </c>
      <c r="R120">
        <v>0.3205730330037343</v>
      </c>
      <c r="S120">
        <v>-1.339274283232686</v>
      </c>
      <c r="T120">
        <v>-1.1376451565127981</v>
      </c>
      <c r="U120">
        <v>0.81214478144040159</v>
      </c>
      <c r="V120">
        <v>1.0009336922744201</v>
      </c>
      <c r="W120">
        <v>3793.3704363717561</v>
      </c>
      <c r="X120">
        <v>4491.2487241937324</v>
      </c>
      <c r="Y120">
        <v>0</v>
      </c>
      <c r="Z120">
        <v>-0.77994970937134345</v>
      </c>
      <c r="AA120">
        <v>0.16848267132336131</v>
      </c>
      <c r="AB120">
        <v>0.15127648644278829</v>
      </c>
      <c r="AC120">
        <v>4.8641523232497499E-2</v>
      </c>
      <c r="AD120">
        <v>-0.99992040257021175</v>
      </c>
      <c r="AE120">
        <v>-0.51537184049933726</v>
      </c>
      <c r="AF120">
        <v>9.943778208552892E-2</v>
      </c>
      <c r="AG120">
        <v>0.2562002602421139</v>
      </c>
      <c r="AH120">
        <v>1</v>
      </c>
      <c r="AI120">
        <v>1</v>
      </c>
      <c r="AJ120">
        <v>0.50693560003282312</v>
      </c>
      <c r="AK120">
        <v>0.2294736849466886</v>
      </c>
      <c r="AL120" t="s">
        <v>114</v>
      </c>
      <c r="AM120">
        <v>0.77263180395188502</v>
      </c>
      <c r="AN120">
        <v>3.0904352824874561E-2</v>
      </c>
      <c r="AS120">
        <v>7.3031537118591033E-2</v>
      </c>
      <c r="AT120">
        <v>3.1584223077932433E-2</v>
      </c>
      <c r="AW120">
        <v>0.25116832702024328</v>
      </c>
      <c r="AX120">
        <v>9.7552895254070224E-2</v>
      </c>
      <c r="AY120">
        <v>8.8446118962094578E-3</v>
      </c>
      <c r="AZ120">
        <v>1.9696384417586428E-3</v>
      </c>
      <c r="BA120">
        <v>0.92428590366073582</v>
      </c>
      <c r="BB120">
        <v>0.91887775392221693</v>
      </c>
      <c r="BC120">
        <v>0.89770982939493082</v>
      </c>
      <c r="BD120">
        <v>1</v>
      </c>
      <c r="BE120">
        <v>1</v>
      </c>
      <c r="BF120">
        <v>-0.1198268110611123</v>
      </c>
      <c r="BG120">
        <v>2.651190804733786E-3</v>
      </c>
      <c r="BH120">
        <v>-2.2125188689046109E-2</v>
      </c>
      <c r="BI120">
        <v>0.29076394137456868</v>
      </c>
      <c r="BJ120">
        <v>-1.2376078412718119</v>
      </c>
      <c r="BK120">
        <v>-0.1198268110611123</v>
      </c>
    </row>
    <row r="121" spans="2:63" x14ac:dyDescent="0.25">
      <c r="B121" t="s">
        <v>618</v>
      </c>
      <c r="C121" t="s">
        <v>817</v>
      </c>
      <c r="D121">
        <v>100</v>
      </c>
      <c r="E121">
        <v>0.29679591803885502</v>
      </c>
      <c r="F121">
        <v>100</v>
      </c>
      <c r="G121">
        <v>0.55000000000000004</v>
      </c>
      <c r="H121">
        <v>28.836934943740999</v>
      </c>
      <c r="I121" t="s">
        <v>195</v>
      </c>
      <c r="J121" t="s">
        <v>616</v>
      </c>
      <c r="K121">
        <v>0.55000000000000004</v>
      </c>
      <c r="L121" t="s">
        <v>939</v>
      </c>
      <c r="M121">
        <v>0.37492393561455689</v>
      </c>
      <c r="N121">
        <v>1.5841675740523972E-2</v>
      </c>
      <c r="O121">
        <v>-0.98191590553410224</v>
      </c>
      <c r="P121">
        <v>4.1968703023843167E-2</v>
      </c>
      <c r="Q121">
        <v>0.35149578986855468</v>
      </c>
      <c r="R121">
        <v>0.40124737886625028</v>
      </c>
      <c r="S121">
        <v>-1.04555754543265</v>
      </c>
      <c r="T121">
        <v>-0.91317713698005742</v>
      </c>
      <c r="U121">
        <v>0.83801497268877567</v>
      </c>
      <c r="V121">
        <v>1.0025531664170091</v>
      </c>
      <c r="W121">
        <v>2737.6294128589539</v>
      </c>
      <c r="X121">
        <v>2812.277918671803</v>
      </c>
      <c r="Y121">
        <v>0</v>
      </c>
      <c r="Z121">
        <v>-0.31609120197841728</v>
      </c>
      <c r="AA121">
        <v>0.24560244019330371</v>
      </c>
      <c r="AB121">
        <v>0.1492981119499984</v>
      </c>
      <c r="AC121">
        <v>5.919085456148479E-2</v>
      </c>
      <c r="AD121">
        <v>-0.5851739373598549</v>
      </c>
      <c r="AE121">
        <v>-9.3913148612941325E-2</v>
      </c>
      <c r="AF121">
        <v>0.14033554803648371</v>
      </c>
      <c r="AG121">
        <v>0.3348040991069357</v>
      </c>
      <c r="AH121">
        <v>1</v>
      </c>
      <c r="AI121">
        <v>1</v>
      </c>
      <c r="AJ121">
        <v>0.50458174447268278</v>
      </c>
      <c r="AK121">
        <v>0.24700125153326999</v>
      </c>
      <c r="AL121" t="s">
        <v>114</v>
      </c>
      <c r="AM121">
        <v>0.77263180395188502</v>
      </c>
      <c r="AN121">
        <v>3.0904352824874561E-2</v>
      </c>
      <c r="AS121">
        <v>7.3031537118591033E-2</v>
      </c>
      <c r="AT121">
        <v>3.1584223077932433E-2</v>
      </c>
      <c r="AW121">
        <v>0.25116832702024328</v>
      </c>
      <c r="AX121">
        <v>9.7552895254070224E-2</v>
      </c>
      <c r="AY121">
        <v>8.8446118962094578E-3</v>
      </c>
      <c r="AZ121">
        <v>1.9696384417586428E-3</v>
      </c>
      <c r="BA121">
        <v>0.92428590366073582</v>
      </c>
      <c r="BB121">
        <v>0.91887775392221693</v>
      </c>
      <c r="BC121">
        <v>0.89770982939493082</v>
      </c>
      <c r="BD121">
        <v>1</v>
      </c>
      <c r="BE121">
        <v>1</v>
      </c>
      <c r="BF121">
        <v>-0.1498039293839665</v>
      </c>
      <c r="BG121">
        <v>2.6533666741685958E-3</v>
      </c>
      <c r="BH121">
        <v>-1.771226352392721E-2</v>
      </c>
      <c r="BI121">
        <v>0.37492393561455689</v>
      </c>
      <c r="BJ121">
        <v>-0.98191590553410224</v>
      </c>
      <c r="BK121">
        <v>-0.1498039293839665</v>
      </c>
    </row>
    <row r="122" spans="2:63" x14ac:dyDescent="0.25">
      <c r="B122" t="s">
        <v>625</v>
      </c>
      <c r="C122" t="s">
        <v>817</v>
      </c>
      <c r="D122">
        <v>100</v>
      </c>
      <c r="E122">
        <v>0.35831892735847498</v>
      </c>
      <c r="F122">
        <v>100</v>
      </c>
      <c r="G122">
        <v>0.55000000000000004</v>
      </c>
      <c r="H122">
        <v>14.948025464382599</v>
      </c>
      <c r="I122" t="s">
        <v>195</v>
      </c>
      <c r="J122" t="s">
        <v>616</v>
      </c>
      <c r="K122">
        <v>0.55000000000000004</v>
      </c>
      <c r="L122" t="s">
        <v>939</v>
      </c>
      <c r="M122">
        <v>0.37492393561455689</v>
      </c>
      <c r="N122">
        <v>1.5841675740523972E-2</v>
      </c>
      <c r="O122">
        <v>-0.98191590553410224</v>
      </c>
      <c r="P122">
        <v>4.1968703023843167E-2</v>
      </c>
      <c r="Q122">
        <v>0.35149578986855468</v>
      </c>
      <c r="R122">
        <v>0.40124737886625028</v>
      </c>
      <c r="S122">
        <v>-1.04555754543265</v>
      </c>
      <c r="T122">
        <v>-0.91317713698005742</v>
      </c>
      <c r="U122">
        <v>0.83801497268877567</v>
      </c>
      <c r="V122">
        <v>1.0025531664170091</v>
      </c>
      <c r="W122">
        <v>2737.6294128589539</v>
      </c>
      <c r="X122">
        <v>2812.277918671803</v>
      </c>
      <c r="Y122">
        <v>0</v>
      </c>
      <c r="Z122">
        <v>-0.31609120197841728</v>
      </c>
      <c r="AA122">
        <v>0.24560244019330371</v>
      </c>
      <c r="AB122">
        <v>0.1492981119499984</v>
      </c>
      <c r="AC122">
        <v>5.919085456148479E-2</v>
      </c>
      <c r="AD122">
        <v>-0.5851739373598549</v>
      </c>
      <c r="AE122">
        <v>-9.3913148612941325E-2</v>
      </c>
      <c r="AF122">
        <v>0.14033554803648371</v>
      </c>
      <c r="AG122">
        <v>0.3348040991069357</v>
      </c>
      <c r="AH122">
        <v>1</v>
      </c>
      <c r="AI122">
        <v>1</v>
      </c>
      <c r="AJ122">
        <v>0.50458174447268278</v>
      </c>
      <c r="AK122">
        <v>0.24700125153326999</v>
      </c>
      <c r="AL122" t="s">
        <v>114</v>
      </c>
      <c r="AM122">
        <v>0.77263180395188502</v>
      </c>
      <c r="AN122">
        <v>3.0904352824874561E-2</v>
      </c>
      <c r="AS122">
        <v>7.3031537118591033E-2</v>
      </c>
      <c r="AT122">
        <v>3.1584223077932433E-2</v>
      </c>
      <c r="AW122">
        <v>0.25116832702024328</v>
      </c>
      <c r="AX122">
        <v>9.7552895254070224E-2</v>
      </c>
      <c r="AY122">
        <v>8.8446118962094578E-3</v>
      </c>
      <c r="AZ122">
        <v>1.9696384417586428E-3</v>
      </c>
      <c r="BA122">
        <v>0.92428590366073582</v>
      </c>
      <c r="BB122">
        <v>0.91887775392221693</v>
      </c>
      <c r="BC122">
        <v>0.89770982939493082</v>
      </c>
      <c r="BD122">
        <v>1</v>
      </c>
      <c r="BE122">
        <v>1</v>
      </c>
      <c r="BF122">
        <v>-0.14980225745094669</v>
      </c>
      <c r="BG122">
        <v>2.645761355724972E-3</v>
      </c>
      <c r="BH122">
        <v>-1.766169215835306E-2</v>
      </c>
      <c r="BI122">
        <v>0.37492393561455689</v>
      </c>
      <c r="BJ122">
        <v>-0.98191590553410224</v>
      </c>
      <c r="BK122">
        <v>-0.14980225745094669</v>
      </c>
    </row>
    <row r="123" spans="2:63" x14ac:dyDescent="0.25">
      <c r="B123" t="s">
        <v>873</v>
      </c>
      <c r="C123" t="s">
        <v>817</v>
      </c>
      <c r="D123">
        <v>100</v>
      </c>
      <c r="E123">
        <v>0.38794855698810399</v>
      </c>
      <c r="F123">
        <v>100</v>
      </c>
      <c r="G123">
        <v>0.55000000000000004</v>
      </c>
      <c r="H123">
        <v>14.948025464382599</v>
      </c>
      <c r="I123" t="s">
        <v>195</v>
      </c>
      <c r="J123" t="s">
        <v>616</v>
      </c>
      <c r="K123">
        <v>0.55000000000000004</v>
      </c>
      <c r="L123" t="s">
        <v>939</v>
      </c>
      <c r="M123">
        <v>0.37492393561455689</v>
      </c>
      <c r="N123">
        <v>1.5841675740523972E-2</v>
      </c>
      <c r="O123">
        <v>-0.98191590553410224</v>
      </c>
      <c r="P123">
        <v>4.1968703023843167E-2</v>
      </c>
      <c r="Q123">
        <v>0.35149578986855468</v>
      </c>
      <c r="R123">
        <v>0.40124737886625028</v>
      </c>
      <c r="S123">
        <v>-1.04555754543265</v>
      </c>
      <c r="T123">
        <v>-0.91317713698005742</v>
      </c>
      <c r="U123">
        <v>0.83801497268877567</v>
      </c>
      <c r="V123">
        <v>1.0025531664170091</v>
      </c>
      <c r="W123">
        <v>2737.6294128589539</v>
      </c>
      <c r="X123">
        <v>2812.277918671803</v>
      </c>
      <c r="Y123">
        <v>0</v>
      </c>
      <c r="Z123">
        <v>-0.31609120197841728</v>
      </c>
      <c r="AA123">
        <v>0.24560244019330371</v>
      </c>
      <c r="AB123">
        <v>0.1492981119499984</v>
      </c>
      <c r="AC123">
        <v>5.919085456148479E-2</v>
      </c>
      <c r="AD123">
        <v>-0.5851739373598549</v>
      </c>
      <c r="AE123">
        <v>-9.3913148612941325E-2</v>
      </c>
      <c r="AF123">
        <v>0.14033554803648371</v>
      </c>
      <c r="AG123">
        <v>0.3348040991069357</v>
      </c>
      <c r="AH123">
        <v>1</v>
      </c>
      <c r="AI123">
        <v>1</v>
      </c>
      <c r="AJ123">
        <v>0.50458174447268278</v>
      </c>
      <c r="AK123">
        <v>0.24700125153326999</v>
      </c>
      <c r="AL123" t="s">
        <v>114</v>
      </c>
      <c r="AM123">
        <v>0.77263180395188502</v>
      </c>
      <c r="AN123">
        <v>3.0904352824874561E-2</v>
      </c>
      <c r="AS123">
        <v>7.3031537118591033E-2</v>
      </c>
      <c r="AT123">
        <v>3.1584223077932433E-2</v>
      </c>
      <c r="AW123">
        <v>0.25116832702024328</v>
      </c>
      <c r="AX123">
        <v>9.7552895254070224E-2</v>
      </c>
      <c r="AY123">
        <v>8.8446118962094578E-3</v>
      </c>
      <c r="AZ123">
        <v>1.9696384417586428E-3</v>
      </c>
      <c r="BA123">
        <v>0.92428590366073582</v>
      </c>
      <c r="BB123">
        <v>0.91887775392221693</v>
      </c>
      <c r="BC123">
        <v>0.89770982939493082</v>
      </c>
      <c r="BD123">
        <v>1</v>
      </c>
      <c r="BE123">
        <v>1</v>
      </c>
      <c r="BF123">
        <v>-0.14980795913360959</v>
      </c>
      <c r="BG123">
        <v>2.6445380378383198E-3</v>
      </c>
      <c r="BH123">
        <v>-1.765285404815994E-2</v>
      </c>
      <c r="BI123">
        <v>0.37492393561455689</v>
      </c>
      <c r="BJ123">
        <v>-0.98191590553410224</v>
      </c>
      <c r="BK123">
        <v>-0.14980795913360959</v>
      </c>
    </row>
    <row r="124" spans="2:63" x14ac:dyDescent="0.25">
      <c r="B124" t="s">
        <v>875</v>
      </c>
      <c r="C124" t="s">
        <v>817</v>
      </c>
      <c r="D124">
        <v>100</v>
      </c>
      <c r="E124">
        <v>0.40575723920356599</v>
      </c>
      <c r="F124">
        <v>100</v>
      </c>
      <c r="G124">
        <v>0.55000000000000004</v>
      </c>
      <c r="H124">
        <v>13.931856059895299</v>
      </c>
      <c r="I124" t="s">
        <v>195</v>
      </c>
      <c r="J124" t="s">
        <v>616</v>
      </c>
      <c r="K124">
        <v>0.55000000000000004</v>
      </c>
      <c r="L124" t="s">
        <v>939</v>
      </c>
      <c r="M124">
        <v>0.37492393561455689</v>
      </c>
      <c r="N124">
        <v>1.5841675740523972E-2</v>
      </c>
      <c r="O124">
        <v>-0.98191590553410224</v>
      </c>
      <c r="P124">
        <v>4.1968703023843167E-2</v>
      </c>
      <c r="Q124">
        <v>0.35149578986855468</v>
      </c>
      <c r="R124">
        <v>0.40124737886625028</v>
      </c>
      <c r="S124">
        <v>-1.04555754543265</v>
      </c>
      <c r="T124">
        <v>-0.91317713698005742</v>
      </c>
      <c r="U124">
        <v>0.83801497268877567</v>
      </c>
      <c r="V124">
        <v>1.0025531664170091</v>
      </c>
      <c r="W124">
        <v>2737.6294128589539</v>
      </c>
      <c r="X124">
        <v>2812.277918671803</v>
      </c>
      <c r="Y124">
        <v>0</v>
      </c>
      <c r="Z124">
        <v>-0.31609120197841728</v>
      </c>
      <c r="AA124">
        <v>0.24560244019330371</v>
      </c>
      <c r="AB124">
        <v>0.1492981119499984</v>
      </c>
      <c r="AC124">
        <v>5.919085456148479E-2</v>
      </c>
      <c r="AD124">
        <v>-0.5851739373598549</v>
      </c>
      <c r="AE124">
        <v>-9.3913148612941325E-2</v>
      </c>
      <c r="AF124">
        <v>0.14033554803648371</v>
      </c>
      <c r="AG124">
        <v>0.3348040991069357</v>
      </c>
      <c r="AH124">
        <v>1</v>
      </c>
      <c r="AI124">
        <v>1</v>
      </c>
      <c r="AJ124">
        <v>0.50458174447268278</v>
      </c>
      <c r="AK124">
        <v>0.24700125153326999</v>
      </c>
      <c r="AL124" t="s">
        <v>114</v>
      </c>
      <c r="AM124">
        <v>0.77263180395188502</v>
      </c>
      <c r="AN124">
        <v>3.0904352824874561E-2</v>
      </c>
      <c r="AS124">
        <v>7.3031537118591033E-2</v>
      </c>
      <c r="AT124">
        <v>3.1584223077932433E-2</v>
      </c>
      <c r="AW124">
        <v>0.25116832702024328</v>
      </c>
      <c r="AX124">
        <v>9.7552895254070224E-2</v>
      </c>
      <c r="AY124">
        <v>8.8446118962094578E-3</v>
      </c>
      <c r="AZ124">
        <v>1.9696384417586428E-3</v>
      </c>
      <c r="BA124">
        <v>0.92428590366073582</v>
      </c>
      <c r="BB124">
        <v>0.91887775392221693</v>
      </c>
      <c r="BC124">
        <v>0.89770982939493082</v>
      </c>
      <c r="BD124">
        <v>1</v>
      </c>
      <c r="BE124">
        <v>1</v>
      </c>
      <c r="BF124">
        <v>-0.14980143597695431</v>
      </c>
      <c r="BG124">
        <v>2.651830210354855E-3</v>
      </c>
      <c r="BH124">
        <v>-1.7702301670611612E-2</v>
      </c>
      <c r="BI124">
        <v>0.37492393561455689</v>
      </c>
      <c r="BJ124">
        <v>-0.98191590553410224</v>
      </c>
      <c r="BK124">
        <v>-0.14980143597695431</v>
      </c>
    </row>
    <row r="125" spans="2:63" x14ac:dyDescent="0.25">
      <c r="B125" t="s">
        <v>876</v>
      </c>
      <c r="C125" t="s">
        <v>817</v>
      </c>
      <c r="D125">
        <v>100</v>
      </c>
      <c r="E125">
        <v>0.44754261432227499</v>
      </c>
      <c r="F125">
        <v>100</v>
      </c>
      <c r="G125">
        <v>0.55000000000000004</v>
      </c>
      <c r="H125">
        <v>6.9719824469967797</v>
      </c>
      <c r="I125" t="s">
        <v>195</v>
      </c>
      <c r="J125" t="s">
        <v>616</v>
      </c>
      <c r="K125">
        <v>0.55000000000000004</v>
      </c>
      <c r="L125" t="s">
        <v>939</v>
      </c>
      <c r="M125">
        <v>0.37492393561455689</v>
      </c>
      <c r="N125">
        <v>1.5841675740523972E-2</v>
      </c>
      <c r="O125">
        <v>-0.98191590553410224</v>
      </c>
      <c r="P125">
        <v>4.1968703023843167E-2</v>
      </c>
      <c r="Q125">
        <v>0.35149578986855468</v>
      </c>
      <c r="R125">
        <v>0.40124737886625028</v>
      </c>
      <c r="S125">
        <v>-1.04555754543265</v>
      </c>
      <c r="T125">
        <v>-0.91317713698005742</v>
      </c>
      <c r="U125">
        <v>0.83801497268877567</v>
      </c>
      <c r="V125">
        <v>1.0025531664170091</v>
      </c>
      <c r="W125">
        <v>2737.6294128589539</v>
      </c>
      <c r="X125">
        <v>2812.277918671803</v>
      </c>
      <c r="Y125">
        <v>0</v>
      </c>
      <c r="Z125">
        <v>-0.31609120197841728</v>
      </c>
      <c r="AA125">
        <v>0.24560244019330371</v>
      </c>
      <c r="AB125">
        <v>0.1492981119499984</v>
      </c>
      <c r="AC125">
        <v>5.919085456148479E-2</v>
      </c>
      <c r="AD125">
        <v>-0.5851739373598549</v>
      </c>
      <c r="AE125">
        <v>-9.3913148612941325E-2</v>
      </c>
      <c r="AF125">
        <v>0.14033554803648371</v>
      </c>
      <c r="AG125">
        <v>0.3348040991069357</v>
      </c>
      <c r="AH125">
        <v>1</v>
      </c>
      <c r="AI125">
        <v>1</v>
      </c>
      <c r="AJ125">
        <v>0.50458174447268278</v>
      </c>
      <c r="AK125">
        <v>0.24700125153326999</v>
      </c>
      <c r="AL125" t="s">
        <v>114</v>
      </c>
      <c r="AM125">
        <v>0.77263180395188502</v>
      </c>
      <c r="AN125">
        <v>3.0904352824874561E-2</v>
      </c>
      <c r="AS125">
        <v>7.3031537118591033E-2</v>
      </c>
      <c r="AT125">
        <v>3.1584223077932433E-2</v>
      </c>
      <c r="AW125">
        <v>0.25116832702024328</v>
      </c>
      <c r="AX125">
        <v>9.7552895254070224E-2</v>
      </c>
      <c r="AY125">
        <v>8.8446118962094578E-3</v>
      </c>
      <c r="AZ125">
        <v>1.9696384417586428E-3</v>
      </c>
      <c r="BA125">
        <v>0.92428590366073582</v>
      </c>
      <c r="BB125">
        <v>0.91887775392221693</v>
      </c>
      <c r="BC125">
        <v>0.89770982939493082</v>
      </c>
      <c r="BD125">
        <v>1</v>
      </c>
      <c r="BE125">
        <v>1</v>
      </c>
      <c r="BF125">
        <v>-0.14980505591571319</v>
      </c>
      <c r="BG125">
        <v>2.6715657332504611E-3</v>
      </c>
      <c r="BH125">
        <v>-1.7833615273663381E-2</v>
      </c>
      <c r="BI125">
        <v>0.37492393561455689</v>
      </c>
      <c r="BJ125">
        <v>-0.98191590553410224</v>
      </c>
      <c r="BK125">
        <v>-0.14980505591571319</v>
      </c>
    </row>
    <row r="126" spans="2:63" x14ac:dyDescent="0.25">
      <c r="B126" t="s">
        <v>877</v>
      </c>
      <c r="C126" t="s">
        <v>817</v>
      </c>
      <c r="D126">
        <v>100</v>
      </c>
      <c r="E126">
        <v>0.44365895665330601</v>
      </c>
      <c r="F126">
        <v>100</v>
      </c>
      <c r="G126">
        <v>0.55000000000000004</v>
      </c>
      <c r="H126">
        <v>5.9856425240816398</v>
      </c>
      <c r="I126" t="s">
        <v>195</v>
      </c>
      <c r="J126" t="s">
        <v>616</v>
      </c>
      <c r="K126">
        <v>0.55000000000000004</v>
      </c>
      <c r="L126" t="s">
        <v>939</v>
      </c>
      <c r="M126">
        <v>0.37492393561455689</v>
      </c>
      <c r="N126">
        <v>1.5841675740523972E-2</v>
      </c>
      <c r="O126">
        <v>-0.98191590553410224</v>
      </c>
      <c r="P126">
        <v>4.1968703023843167E-2</v>
      </c>
      <c r="Q126">
        <v>0.35149578986855468</v>
      </c>
      <c r="R126">
        <v>0.40124737886625028</v>
      </c>
      <c r="S126">
        <v>-1.04555754543265</v>
      </c>
      <c r="T126">
        <v>-0.91317713698005742</v>
      </c>
      <c r="U126">
        <v>0.83801497268877567</v>
      </c>
      <c r="V126">
        <v>1.0025531664170091</v>
      </c>
      <c r="W126">
        <v>2737.6294128589539</v>
      </c>
      <c r="X126">
        <v>2812.277918671803</v>
      </c>
      <c r="Y126">
        <v>0</v>
      </c>
      <c r="Z126">
        <v>-0.31609120197841728</v>
      </c>
      <c r="AA126">
        <v>0.24560244019330371</v>
      </c>
      <c r="AB126">
        <v>0.1492981119499984</v>
      </c>
      <c r="AC126">
        <v>5.919085456148479E-2</v>
      </c>
      <c r="AD126">
        <v>-0.5851739373598549</v>
      </c>
      <c r="AE126">
        <v>-9.3913148612941325E-2</v>
      </c>
      <c r="AF126">
        <v>0.14033554803648371</v>
      </c>
      <c r="AG126">
        <v>0.3348040991069357</v>
      </c>
      <c r="AH126">
        <v>1</v>
      </c>
      <c r="AI126">
        <v>1</v>
      </c>
      <c r="AJ126">
        <v>0.50458174447268278</v>
      </c>
      <c r="AK126">
        <v>0.24700125153326999</v>
      </c>
      <c r="AL126" t="s">
        <v>114</v>
      </c>
      <c r="AM126">
        <v>0.77263180395188502</v>
      </c>
      <c r="AN126">
        <v>3.0904352824874561E-2</v>
      </c>
      <c r="AS126">
        <v>7.3031537118591033E-2</v>
      </c>
      <c r="AT126">
        <v>3.1584223077932433E-2</v>
      </c>
      <c r="AW126">
        <v>0.25116832702024328</v>
      </c>
      <c r="AX126">
        <v>9.7552895254070224E-2</v>
      </c>
      <c r="AY126">
        <v>8.8446118962094578E-3</v>
      </c>
      <c r="AZ126">
        <v>1.9696384417586428E-3</v>
      </c>
      <c r="BA126">
        <v>0.92428590366073582</v>
      </c>
      <c r="BB126">
        <v>0.91887775392221693</v>
      </c>
      <c r="BC126">
        <v>0.89770982939493082</v>
      </c>
      <c r="BD126">
        <v>1</v>
      </c>
      <c r="BE126">
        <v>1</v>
      </c>
      <c r="BF126">
        <v>-0.14979764814201271</v>
      </c>
      <c r="BG126">
        <v>2.6554110945974292E-3</v>
      </c>
      <c r="BH126">
        <v>-1.7726654106611998E-2</v>
      </c>
      <c r="BI126">
        <v>0.37492393561455689</v>
      </c>
      <c r="BJ126">
        <v>-0.98191590553410224</v>
      </c>
      <c r="BK126">
        <v>-0.14979764814201271</v>
      </c>
    </row>
    <row r="127" spans="2:63" x14ac:dyDescent="0.25">
      <c r="B127" t="s">
        <v>878</v>
      </c>
      <c r="C127" t="s">
        <v>817</v>
      </c>
      <c r="D127">
        <v>100</v>
      </c>
      <c r="E127">
        <v>0.49692533037165798</v>
      </c>
      <c r="F127">
        <v>100</v>
      </c>
      <c r="G127">
        <v>0.55000000000000004</v>
      </c>
      <c r="H127">
        <v>6.9719824469967797</v>
      </c>
      <c r="I127" t="s">
        <v>195</v>
      </c>
      <c r="J127" t="s">
        <v>616</v>
      </c>
      <c r="K127">
        <v>0.55000000000000004</v>
      </c>
      <c r="L127" t="s">
        <v>939</v>
      </c>
      <c r="M127">
        <v>0.37492393561455689</v>
      </c>
      <c r="N127">
        <v>1.5841675740523972E-2</v>
      </c>
      <c r="O127">
        <v>-0.98191590553410224</v>
      </c>
      <c r="P127">
        <v>4.1968703023843167E-2</v>
      </c>
      <c r="Q127">
        <v>0.35149578986855468</v>
      </c>
      <c r="R127">
        <v>0.40124737886625028</v>
      </c>
      <c r="S127">
        <v>-1.04555754543265</v>
      </c>
      <c r="T127">
        <v>-0.91317713698005742</v>
      </c>
      <c r="U127">
        <v>0.83801497268877567</v>
      </c>
      <c r="V127">
        <v>1.0025531664170091</v>
      </c>
      <c r="W127">
        <v>2737.6294128589539</v>
      </c>
      <c r="X127">
        <v>2812.277918671803</v>
      </c>
      <c r="Y127">
        <v>0</v>
      </c>
      <c r="Z127">
        <v>-0.31609120197841728</v>
      </c>
      <c r="AA127">
        <v>0.24560244019330371</v>
      </c>
      <c r="AB127">
        <v>0.1492981119499984</v>
      </c>
      <c r="AC127">
        <v>5.919085456148479E-2</v>
      </c>
      <c r="AD127">
        <v>-0.5851739373598549</v>
      </c>
      <c r="AE127">
        <v>-9.3913148612941325E-2</v>
      </c>
      <c r="AF127">
        <v>0.14033554803648371</v>
      </c>
      <c r="AG127">
        <v>0.3348040991069357</v>
      </c>
      <c r="AH127">
        <v>1</v>
      </c>
      <c r="AI127">
        <v>1</v>
      </c>
      <c r="AJ127">
        <v>0.50458174447268278</v>
      </c>
      <c r="AK127">
        <v>0.24700125153326999</v>
      </c>
      <c r="AL127" t="s">
        <v>114</v>
      </c>
      <c r="AM127">
        <v>0.77263180395188502</v>
      </c>
      <c r="AN127">
        <v>3.0904352824874561E-2</v>
      </c>
      <c r="AS127">
        <v>7.3031537118591033E-2</v>
      </c>
      <c r="AT127">
        <v>3.1584223077932433E-2</v>
      </c>
      <c r="AW127">
        <v>0.25116832702024328</v>
      </c>
      <c r="AX127">
        <v>9.7552895254070224E-2</v>
      </c>
      <c r="AY127">
        <v>8.8446118962094578E-3</v>
      </c>
      <c r="AZ127">
        <v>1.9696384417586428E-3</v>
      </c>
      <c r="BA127">
        <v>0.92428590366073582</v>
      </c>
      <c r="BB127">
        <v>0.91887775392221693</v>
      </c>
      <c r="BC127">
        <v>0.89770982939493082</v>
      </c>
      <c r="BD127">
        <v>1</v>
      </c>
      <c r="BE127">
        <v>1</v>
      </c>
      <c r="BF127">
        <v>-0.14979605028003179</v>
      </c>
      <c r="BG127">
        <v>2.6565601375817538E-3</v>
      </c>
      <c r="BH127">
        <v>-1.7734513911518531E-2</v>
      </c>
      <c r="BI127">
        <v>0.37492393561455689</v>
      </c>
      <c r="BJ127">
        <v>-0.98191590553410224</v>
      </c>
      <c r="BK127">
        <v>-0.14979605028003179</v>
      </c>
    </row>
    <row r="128" spans="2:63" x14ac:dyDescent="0.25">
      <c r="B128" t="s">
        <v>879</v>
      </c>
      <c r="C128" t="s">
        <v>817</v>
      </c>
      <c r="D128">
        <v>100</v>
      </c>
      <c r="E128">
        <v>0.585814219260546</v>
      </c>
      <c r="F128">
        <v>100</v>
      </c>
      <c r="G128">
        <v>0.53300000000000003</v>
      </c>
      <c r="H128">
        <v>6.9719824469967797</v>
      </c>
      <c r="I128" t="s">
        <v>195</v>
      </c>
      <c r="J128" t="s">
        <v>619</v>
      </c>
      <c r="K128">
        <v>0.53300000000000003</v>
      </c>
      <c r="L128" t="s">
        <v>940</v>
      </c>
      <c r="M128">
        <v>0.4797132585047662</v>
      </c>
      <c r="N128">
        <v>2.489762765132281E-2</v>
      </c>
      <c r="O128">
        <v>-0.73589310527209306</v>
      </c>
      <c r="P128">
        <v>5.1412998982323613E-2</v>
      </c>
      <c r="Q128">
        <v>0.44266816273485632</v>
      </c>
      <c r="R128">
        <v>0.51671709871309879</v>
      </c>
      <c r="S128">
        <v>-0.81493485805217181</v>
      </c>
      <c r="T128">
        <v>-0.66025975209450172</v>
      </c>
      <c r="U128">
        <v>0.89747249829530618</v>
      </c>
      <c r="V128">
        <v>1.0021558772920449</v>
      </c>
      <c r="W128">
        <v>2775.6114373650489</v>
      </c>
      <c r="X128">
        <v>3835.446533004023</v>
      </c>
      <c r="Y128">
        <v>0</v>
      </c>
      <c r="Z128">
        <v>-0.17380222682823859</v>
      </c>
      <c r="AA128">
        <v>0.20675595411633879</v>
      </c>
      <c r="AB128">
        <v>0.14210882867680799</v>
      </c>
      <c r="AC128">
        <v>5.1312148098106192E-2</v>
      </c>
      <c r="AD128">
        <v>-0.41952141723136288</v>
      </c>
      <c r="AE128">
        <v>4.2190686359956889E-2</v>
      </c>
      <c r="AF128">
        <v>0.1187579685868819</v>
      </c>
      <c r="AG128">
        <v>0.28772965930660238</v>
      </c>
      <c r="AH128">
        <v>1</v>
      </c>
      <c r="AI128">
        <v>1</v>
      </c>
      <c r="AJ128">
        <v>0.50596279894226259</v>
      </c>
      <c r="AK128">
        <v>0.2225217695394858</v>
      </c>
      <c r="AL128" t="s">
        <v>114</v>
      </c>
      <c r="AM128">
        <v>0.77263180395188502</v>
      </c>
      <c r="AN128">
        <v>3.0904352824874561E-2</v>
      </c>
      <c r="AS128">
        <v>7.3031537118591033E-2</v>
      </c>
      <c r="AT128">
        <v>3.1584223077932433E-2</v>
      </c>
      <c r="AW128">
        <v>0.25116832702024328</v>
      </c>
      <c r="AX128">
        <v>9.7552895254070224E-2</v>
      </c>
      <c r="AY128">
        <v>8.8446118962094578E-3</v>
      </c>
      <c r="AZ128">
        <v>1.9696384417586428E-3</v>
      </c>
      <c r="BA128">
        <v>0.92428590366073582</v>
      </c>
      <c r="BB128">
        <v>0.91887775392221693</v>
      </c>
      <c r="BC128">
        <v>0.89770982939493082</v>
      </c>
      <c r="BD128">
        <v>1</v>
      </c>
      <c r="BE128">
        <v>1</v>
      </c>
      <c r="BF128">
        <v>-0.16679979180506291</v>
      </c>
      <c r="BG128">
        <v>2.659534697785047E-3</v>
      </c>
      <c r="BH128">
        <v>-1.5944472526040181E-2</v>
      </c>
      <c r="BI128">
        <v>0.4797132585047662</v>
      </c>
      <c r="BJ128">
        <v>-0.73589310527209306</v>
      </c>
      <c r="BK128">
        <v>-0.16679979180506291</v>
      </c>
    </row>
    <row r="129" spans="1:63" x14ac:dyDescent="0.25">
      <c r="B129" t="s">
        <v>881</v>
      </c>
      <c r="C129" t="s">
        <v>817</v>
      </c>
      <c r="D129">
        <v>100</v>
      </c>
      <c r="E129">
        <v>0.56595039193909202</v>
      </c>
      <c r="F129">
        <v>100</v>
      </c>
      <c r="G129">
        <v>0.53300000000000003</v>
      </c>
      <c r="H129">
        <v>8.9725557399299092</v>
      </c>
      <c r="I129" t="s">
        <v>195</v>
      </c>
      <c r="J129" t="s">
        <v>619</v>
      </c>
      <c r="K129">
        <v>0.53300000000000003</v>
      </c>
      <c r="L129" t="s">
        <v>940</v>
      </c>
      <c r="M129">
        <v>0.4797132585047662</v>
      </c>
      <c r="N129">
        <v>2.489762765132281E-2</v>
      </c>
      <c r="O129">
        <v>-0.73589310527209306</v>
      </c>
      <c r="P129">
        <v>5.1412998982323613E-2</v>
      </c>
      <c r="Q129">
        <v>0.44266816273485632</v>
      </c>
      <c r="R129">
        <v>0.51671709871309879</v>
      </c>
      <c r="S129">
        <v>-0.81493485805217181</v>
      </c>
      <c r="T129">
        <v>-0.66025975209450172</v>
      </c>
      <c r="U129">
        <v>0.89747249829530618</v>
      </c>
      <c r="V129">
        <v>1.0021558772920449</v>
      </c>
      <c r="W129">
        <v>2775.6114373650489</v>
      </c>
      <c r="X129">
        <v>3835.446533004023</v>
      </c>
      <c r="Y129">
        <v>0</v>
      </c>
      <c r="Z129">
        <v>-0.17380222682823859</v>
      </c>
      <c r="AA129">
        <v>0.20675595411633879</v>
      </c>
      <c r="AB129">
        <v>0.14210882867680799</v>
      </c>
      <c r="AC129">
        <v>5.1312148098106192E-2</v>
      </c>
      <c r="AD129">
        <v>-0.41952141723136288</v>
      </c>
      <c r="AE129">
        <v>4.2190686359956889E-2</v>
      </c>
      <c r="AF129">
        <v>0.1187579685868819</v>
      </c>
      <c r="AG129">
        <v>0.28772965930660238</v>
      </c>
      <c r="AH129">
        <v>1</v>
      </c>
      <c r="AI129">
        <v>1</v>
      </c>
      <c r="AJ129">
        <v>0.50596279894226259</v>
      </c>
      <c r="AK129">
        <v>0.2225217695394858</v>
      </c>
      <c r="AL129" t="s">
        <v>114</v>
      </c>
      <c r="AM129">
        <v>0.77263180395188502</v>
      </c>
      <c r="AN129">
        <v>3.0904352824874561E-2</v>
      </c>
      <c r="AS129">
        <v>7.3031537118591033E-2</v>
      </c>
      <c r="AT129">
        <v>3.1584223077932433E-2</v>
      </c>
      <c r="AW129">
        <v>0.25116832702024328</v>
      </c>
      <c r="AX129">
        <v>9.7552895254070224E-2</v>
      </c>
      <c r="AY129">
        <v>8.8446118962094578E-3</v>
      </c>
      <c r="AZ129">
        <v>1.9696384417586428E-3</v>
      </c>
      <c r="BA129">
        <v>0.92428590366073582</v>
      </c>
      <c r="BB129">
        <v>0.91887775392221693</v>
      </c>
      <c r="BC129">
        <v>0.89770982939493082</v>
      </c>
      <c r="BD129">
        <v>1</v>
      </c>
      <c r="BE129">
        <v>1</v>
      </c>
      <c r="BF129">
        <v>-0.1668110812127957</v>
      </c>
      <c r="BG129">
        <v>2.6507090358220621E-3</v>
      </c>
      <c r="BH129">
        <v>-1.5890485311588109E-2</v>
      </c>
      <c r="BI129">
        <v>0.4797132585047662</v>
      </c>
      <c r="BJ129">
        <v>-0.73589310527209306</v>
      </c>
      <c r="BK129">
        <v>-0.1668110812127957</v>
      </c>
    </row>
    <row r="130" spans="1:63" x14ac:dyDescent="0.25">
      <c r="B130" t="s">
        <v>882</v>
      </c>
      <c r="C130" t="s">
        <v>817</v>
      </c>
      <c r="D130">
        <v>100</v>
      </c>
      <c r="E130">
        <v>0.50269415873935597</v>
      </c>
      <c r="F130">
        <v>100</v>
      </c>
      <c r="G130">
        <v>0.53300000000000003</v>
      </c>
      <c r="H130">
        <v>9.9719120687639204</v>
      </c>
      <c r="I130" t="s">
        <v>195</v>
      </c>
      <c r="J130" t="s">
        <v>619</v>
      </c>
      <c r="K130">
        <v>0.53300000000000003</v>
      </c>
      <c r="L130" t="s">
        <v>940</v>
      </c>
      <c r="M130">
        <v>0.4797132585047662</v>
      </c>
      <c r="N130">
        <v>2.489762765132281E-2</v>
      </c>
      <c r="O130">
        <v>-0.73589310527209306</v>
      </c>
      <c r="P130">
        <v>5.1412998982323613E-2</v>
      </c>
      <c r="Q130">
        <v>0.44266816273485632</v>
      </c>
      <c r="R130">
        <v>0.51671709871309879</v>
      </c>
      <c r="S130">
        <v>-0.81493485805217181</v>
      </c>
      <c r="T130">
        <v>-0.66025975209450172</v>
      </c>
      <c r="U130">
        <v>0.89747249829530618</v>
      </c>
      <c r="V130">
        <v>1.0021558772920449</v>
      </c>
      <c r="W130">
        <v>2775.6114373650489</v>
      </c>
      <c r="X130">
        <v>3835.446533004023</v>
      </c>
      <c r="Y130">
        <v>0</v>
      </c>
      <c r="Z130">
        <v>-0.17380222682823859</v>
      </c>
      <c r="AA130">
        <v>0.20675595411633879</v>
      </c>
      <c r="AB130">
        <v>0.14210882867680799</v>
      </c>
      <c r="AC130">
        <v>5.1312148098106192E-2</v>
      </c>
      <c r="AD130">
        <v>-0.41952141723136288</v>
      </c>
      <c r="AE130">
        <v>4.2190686359956889E-2</v>
      </c>
      <c r="AF130">
        <v>0.1187579685868819</v>
      </c>
      <c r="AG130">
        <v>0.28772965930660238</v>
      </c>
      <c r="AH130">
        <v>1</v>
      </c>
      <c r="AI130">
        <v>1</v>
      </c>
      <c r="AJ130">
        <v>0.50596279894226259</v>
      </c>
      <c r="AK130">
        <v>0.2225217695394858</v>
      </c>
      <c r="AL130" t="s">
        <v>114</v>
      </c>
      <c r="AM130">
        <v>0.77263180395188502</v>
      </c>
      <c r="AN130">
        <v>3.0904352824874561E-2</v>
      </c>
      <c r="AS130">
        <v>7.3031537118591033E-2</v>
      </c>
      <c r="AT130">
        <v>3.1584223077932433E-2</v>
      </c>
      <c r="AW130">
        <v>0.25116832702024328</v>
      </c>
      <c r="AX130">
        <v>9.7552895254070224E-2</v>
      </c>
      <c r="AY130">
        <v>8.8446118962094578E-3</v>
      </c>
      <c r="AZ130">
        <v>1.9696384417586428E-3</v>
      </c>
      <c r="BA130">
        <v>0.92428590366073582</v>
      </c>
      <c r="BB130">
        <v>0.91887775392221693</v>
      </c>
      <c r="BC130">
        <v>0.89770982939493082</v>
      </c>
      <c r="BD130">
        <v>1</v>
      </c>
      <c r="BE130">
        <v>1</v>
      </c>
      <c r="BF130">
        <v>-0.16680794566887139</v>
      </c>
      <c r="BG130">
        <v>2.6501967850039408E-3</v>
      </c>
      <c r="BH130">
        <v>-1.5887713108491949E-2</v>
      </c>
      <c r="BI130">
        <v>0.4797132585047662</v>
      </c>
      <c r="BJ130">
        <v>-0.73589310527209306</v>
      </c>
      <c r="BK130">
        <v>-0.16680794566887139</v>
      </c>
    </row>
    <row r="131" spans="1:63" x14ac:dyDescent="0.25">
      <c r="B131" t="s">
        <v>883</v>
      </c>
      <c r="C131" t="s">
        <v>817</v>
      </c>
      <c r="D131">
        <v>100</v>
      </c>
      <c r="E131">
        <v>0.43727719027153999</v>
      </c>
      <c r="F131">
        <v>100</v>
      </c>
      <c r="G131">
        <v>0.53300000000000003</v>
      </c>
      <c r="H131">
        <v>16.907905696053898</v>
      </c>
      <c r="I131" t="s">
        <v>195</v>
      </c>
      <c r="J131" t="s">
        <v>619</v>
      </c>
      <c r="K131">
        <v>0.53300000000000003</v>
      </c>
      <c r="L131" t="s">
        <v>940</v>
      </c>
      <c r="M131">
        <v>0.4797132585047662</v>
      </c>
      <c r="N131">
        <v>2.489762765132281E-2</v>
      </c>
      <c r="O131">
        <v>-0.73589310527209306</v>
      </c>
      <c r="P131">
        <v>5.1412998982323613E-2</v>
      </c>
      <c r="Q131">
        <v>0.44266816273485632</v>
      </c>
      <c r="R131">
        <v>0.51671709871309879</v>
      </c>
      <c r="S131">
        <v>-0.81493485805217181</v>
      </c>
      <c r="T131">
        <v>-0.66025975209450172</v>
      </c>
      <c r="U131">
        <v>0.89747249829530618</v>
      </c>
      <c r="V131">
        <v>1.0021558772920449</v>
      </c>
      <c r="W131">
        <v>2775.6114373650489</v>
      </c>
      <c r="X131">
        <v>3835.446533004023</v>
      </c>
      <c r="Y131">
        <v>0</v>
      </c>
      <c r="Z131">
        <v>-0.17380222682823859</v>
      </c>
      <c r="AA131">
        <v>0.20675595411633879</v>
      </c>
      <c r="AB131">
        <v>0.14210882867680799</v>
      </c>
      <c r="AC131">
        <v>5.1312148098106192E-2</v>
      </c>
      <c r="AD131">
        <v>-0.41952141723136288</v>
      </c>
      <c r="AE131">
        <v>4.2190686359956889E-2</v>
      </c>
      <c r="AF131">
        <v>0.1187579685868819</v>
      </c>
      <c r="AG131">
        <v>0.28772965930660238</v>
      </c>
      <c r="AH131">
        <v>1</v>
      </c>
      <c r="AI131">
        <v>1</v>
      </c>
      <c r="AJ131">
        <v>0.50596279894226259</v>
      </c>
      <c r="AK131">
        <v>0.2225217695394858</v>
      </c>
      <c r="AL131" t="s">
        <v>114</v>
      </c>
      <c r="AM131">
        <v>0.77263180395188502</v>
      </c>
      <c r="AN131">
        <v>3.0904352824874561E-2</v>
      </c>
      <c r="AS131">
        <v>7.3031537118591033E-2</v>
      </c>
      <c r="AT131">
        <v>3.1584223077932433E-2</v>
      </c>
      <c r="AW131">
        <v>0.25116832702024328</v>
      </c>
      <c r="AX131">
        <v>9.7552895254070224E-2</v>
      </c>
      <c r="AY131">
        <v>8.8446118962094578E-3</v>
      </c>
      <c r="AZ131">
        <v>1.9696384417586428E-3</v>
      </c>
      <c r="BA131">
        <v>0.92428590366073582</v>
      </c>
      <c r="BB131">
        <v>0.91887775392221693</v>
      </c>
      <c r="BC131">
        <v>0.89770982939493082</v>
      </c>
      <c r="BD131">
        <v>1</v>
      </c>
      <c r="BE131">
        <v>1</v>
      </c>
      <c r="BF131">
        <v>-0.16681760818364361</v>
      </c>
      <c r="BG131">
        <v>2.6670011393401549E-3</v>
      </c>
      <c r="BH131">
        <v>-1.598752774589687E-2</v>
      </c>
      <c r="BI131">
        <v>0.4797132585047662</v>
      </c>
      <c r="BJ131">
        <v>-0.73589310527209306</v>
      </c>
      <c r="BK131">
        <v>-0.16681760818364361</v>
      </c>
    </row>
    <row r="132" spans="1:63" x14ac:dyDescent="0.25">
      <c r="B132" t="s">
        <v>884</v>
      </c>
      <c r="C132" t="s">
        <v>817</v>
      </c>
      <c r="D132">
        <v>100</v>
      </c>
      <c r="E132">
        <v>0.38747468894361498</v>
      </c>
      <c r="F132">
        <v>100</v>
      </c>
      <c r="G132">
        <v>0.53300000000000003</v>
      </c>
      <c r="H132">
        <v>43.994481022164997</v>
      </c>
      <c r="I132" t="s">
        <v>195</v>
      </c>
      <c r="J132" t="s">
        <v>619</v>
      </c>
      <c r="K132">
        <v>0.53300000000000003</v>
      </c>
      <c r="L132" t="s">
        <v>940</v>
      </c>
      <c r="M132">
        <v>0.4797132585047662</v>
      </c>
      <c r="N132">
        <v>2.489762765132281E-2</v>
      </c>
      <c r="O132">
        <v>-0.73589310527209306</v>
      </c>
      <c r="P132">
        <v>5.1412998982323613E-2</v>
      </c>
      <c r="Q132">
        <v>0.44266816273485632</v>
      </c>
      <c r="R132">
        <v>0.51671709871309879</v>
      </c>
      <c r="S132">
        <v>-0.81493485805217181</v>
      </c>
      <c r="T132">
        <v>-0.66025975209450172</v>
      </c>
      <c r="U132">
        <v>0.89747249829530618</v>
      </c>
      <c r="V132">
        <v>1.0021558772920449</v>
      </c>
      <c r="W132">
        <v>2775.6114373650489</v>
      </c>
      <c r="X132">
        <v>3835.446533004023</v>
      </c>
      <c r="Y132">
        <v>0</v>
      </c>
      <c r="Z132">
        <v>-0.17380222682823859</v>
      </c>
      <c r="AA132">
        <v>0.20675595411633879</v>
      </c>
      <c r="AB132">
        <v>0.14210882867680799</v>
      </c>
      <c r="AC132">
        <v>5.1312148098106192E-2</v>
      </c>
      <c r="AD132">
        <v>-0.41952141723136288</v>
      </c>
      <c r="AE132">
        <v>4.2190686359956889E-2</v>
      </c>
      <c r="AF132">
        <v>0.1187579685868819</v>
      </c>
      <c r="AG132">
        <v>0.28772965930660238</v>
      </c>
      <c r="AH132">
        <v>1</v>
      </c>
      <c r="AI132">
        <v>1</v>
      </c>
      <c r="AJ132">
        <v>0.50596279894226259</v>
      </c>
      <c r="AK132">
        <v>0.2225217695394858</v>
      </c>
      <c r="AL132" t="s">
        <v>114</v>
      </c>
      <c r="AM132">
        <v>0.77263180395188502</v>
      </c>
      <c r="AN132">
        <v>3.0904352824874561E-2</v>
      </c>
      <c r="AS132">
        <v>7.3031537118591033E-2</v>
      </c>
      <c r="AT132">
        <v>3.1584223077932433E-2</v>
      </c>
      <c r="AW132">
        <v>0.25116832702024328</v>
      </c>
      <c r="AX132">
        <v>9.7552895254070224E-2</v>
      </c>
      <c r="AY132">
        <v>8.8446118962094578E-3</v>
      </c>
      <c r="AZ132">
        <v>1.9696384417586428E-3</v>
      </c>
      <c r="BA132">
        <v>0.92428590366073582</v>
      </c>
      <c r="BB132">
        <v>0.91887775392221693</v>
      </c>
      <c r="BC132">
        <v>0.89770982939493082</v>
      </c>
      <c r="BD132">
        <v>1</v>
      </c>
      <c r="BE132">
        <v>1</v>
      </c>
      <c r="BF132">
        <v>-0.1667960732969567</v>
      </c>
      <c r="BG132">
        <v>2.655140722129128E-3</v>
      </c>
      <c r="BH132">
        <v>-1.5918484588075571E-2</v>
      </c>
      <c r="BI132">
        <v>0.4797132585047662</v>
      </c>
      <c r="BJ132">
        <v>-0.73589310527209306</v>
      </c>
      <c r="BK132">
        <v>-0.1667960732969567</v>
      </c>
    </row>
    <row r="133" spans="1:63" x14ac:dyDescent="0.25">
      <c r="A133">
        <v>6</v>
      </c>
      <c r="B133" t="s">
        <v>327</v>
      </c>
      <c r="C133" t="s">
        <v>111</v>
      </c>
      <c r="D133">
        <v>98.1</v>
      </c>
      <c r="E133">
        <v>0.15</v>
      </c>
      <c r="F133">
        <v>98.1</v>
      </c>
      <c r="G133">
        <v>0.80945853324194661</v>
      </c>
      <c r="H133">
        <v>1.3</v>
      </c>
      <c r="I133" t="s">
        <v>195</v>
      </c>
      <c r="J133" t="s">
        <v>614</v>
      </c>
      <c r="K133">
        <v>0.79818117255789955</v>
      </c>
      <c r="L133" t="s">
        <v>941</v>
      </c>
      <c r="M133">
        <v>0.1079499879038049</v>
      </c>
      <c r="N133">
        <v>8.1168054869386018E-3</v>
      </c>
      <c r="O133">
        <v>-2.2289154855596749</v>
      </c>
      <c r="P133">
        <v>7.5305060221715195E-2</v>
      </c>
      <c r="Q133">
        <v>9.5142803115565638E-2</v>
      </c>
      <c r="R133">
        <v>0.1217407349470625</v>
      </c>
      <c r="S133">
        <v>-2.352376325481583</v>
      </c>
      <c r="T133">
        <v>-2.1058616189202608</v>
      </c>
      <c r="U133">
        <v>0.57196214087598651</v>
      </c>
      <c r="V133">
        <v>1.0006679549675399</v>
      </c>
      <c r="W133">
        <v>4423.1523951388936</v>
      </c>
      <c r="X133">
        <v>6154.0975971690305</v>
      </c>
      <c r="Y133">
        <v>0</v>
      </c>
      <c r="Z133">
        <v>-1.732115426746788</v>
      </c>
      <c r="AA133">
        <v>0.18253375009206849</v>
      </c>
      <c r="AB133">
        <v>0.10665403911757559</v>
      </c>
      <c r="AC133">
        <v>4.6691400744836492E-2</v>
      </c>
      <c r="AD133">
        <v>-1.894660393402601</v>
      </c>
      <c r="AE133">
        <v>-1.550081205890008</v>
      </c>
      <c r="AF133">
        <v>0.1120642590966076</v>
      </c>
      <c r="AG133">
        <v>0.26384921116572002</v>
      </c>
      <c r="AH133">
        <v>0.91666666666666663</v>
      </c>
      <c r="AI133">
        <v>1</v>
      </c>
      <c r="AJ133">
        <v>0.51409191291784206</v>
      </c>
      <c r="AK133">
        <v>0.25747149096844119</v>
      </c>
      <c r="AL133" t="s">
        <v>114</v>
      </c>
      <c r="AM133">
        <v>0.93131250850924874</v>
      </c>
      <c r="AN133">
        <v>2.4997154050526828E-3</v>
      </c>
      <c r="AS133">
        <v>1.6722666927077679E-2</v>
      </c>
      <c r="AT133">
        <v>1.521669810410034E-3</v>
      </c>
      <c r="AW133">
        <v>0.73488869699065429</v>
      </c>
      <c r="AX133">
        <v>2.4659929557397771E-2</v>
      </c>
      <c r="AY133">
        <v>4.4178288424631916E-3</v>
      </c>
      <c r="AZ133">
        <v>4.535422835581355E-4</v>
      </c>
      <c r="BA133">
        <v>0.99567831003268203</v>
      </c>
      <c r="BB133">
        <v>0.99559357101371504</v>
      </c>
      <c r="BC133">
        <v>0.99523103581863148</v>
      </c>
      <c r="BD133">
        <v>0.92452830188679247</v>
      </c>
      <c r="BE133">
        <v>0.98113207547169812</v>
      </c>
      <c r="BF133">
        <v>-0.1055250218817482</v>
      </c>
      <c r="BG133">
        <v>1.218602251659831E-3</v>
      </c>
      <c r="BH133">
        <v>-1.154799335673583E-2</v>
      </c>
      <c r="BI133">
        <v>0.1079499879038049</v>
      </c>
      <c r="BJ133">
        <v>-2.2289154855596749</v>
      </c>
      <c r="BK133">
        <v>-0.1055250218817482</v>
      </c>
    </row>
    <row r="134" spans="1:63" x14ac:dyDescent="0.25">
      <c r="B134" t="s">
        <v>296</v>
      </c>
      <c r="C134" t="s">
        <v>111</v>
      </c>
      <c r="D134">
        <v>98.1</v>
      </c>
      <c r="E134">
        <v>0.17</v>
      </c>
      <c r="F134">
        <v>98.1</v>
      </c>
      <c r="G134">
        <v>0.8082191780821919</v>
      </c>
      <c r="H134">
        <v>3.4</v>
      </c>
      <c r="I134" t="s">
        <v>195</v>
      </c>
      <c r="J134" t="s">
        <v>614</v>
      </c>
      <c r="K134">
        <v>0.79818117255789955</v>
      </c>
      <c r="L134" t="s">
        <v>941</v>
      </c>
      <c r="M134">
        <v>0.1079499879038049</v>
      </c>
      <c r="N134">
        <v>8.1168054869386018E-3</v>
      </c>
      <c r="O134">
        <v>-2.2289154855596749</v>
      </c>
      <c r="P134">
        <v>7.5305060221715195E-2</v>
      </c>
      <c r="Q134">
        <v>9.5142803115565638E-2</v>
      </c>
      <c r="R134">
        <v>0.1217407349470625</v>
      </c>
      <c r="S134">
        <v>-2.352376325481583</v>
      </c>
      <c r="T134">
        <v>-2.1058616189202608</v>
      </c>
      <c r="U134">
        <v>0.57196214087598651</v>
      </c>
      <c r="V134">
        <v>1.0006679549675399</v>
      </c>
      <c r="W134">
        <v>4423.1523951388936</v>
      </c>
      <c r="X134">
        <v>6154.0975971690305</v>
      </c>
      <c r="Y134">
        <v>0</v>
      </c>
      <c r="Z134">
        <v>-1.732115426746788</v>
      </c>
      <c r="AA134">
        <v>0.18253375009206849</v>
      </c>
      <c r="AB134">
        <v>0.10665403911757559</v>
      </c>
      <c r="AC134">
        <v>4.6691400744836492E-2</v>
      </c>
      <c r="AD134">
        <v>-1.894660393402601</v>
      </c>
      <c r="AE134">
        <v>-1.550081205890008</v>
      </c>
      <c r="AF134">
        <v>0.1120642590966076</v>
      </c>
      <c r="AG134">
        <v>0.26384921116572002</v>
      </c>
      <c r="AH134">
        <v>0.91666666666666663</v>
      </c>
      <c r="AI134">
        <v>1</v>
      </c>
      <c r="AJ134">
        <v>0.51409191291784206</v>
      </c>
      <c r="AK134">
        <v>0.25747149096844119</v>
      </c>
      <c r="AL134" t="s">
        <v>114</v>
      </c>
      <c r="AM134">
        <v>0.93131250850924874</v>
      </c>
      <c r="AN134">
        <v>2.4997154050526828E-3</v>
      </c>
      <c r="AS134">
        <v>1.6722666927077679E-2</v>
      </c>
      <c r="AT134">
        <v>1.521669810410034E-3</v>
      </c>
      <c r="AW134">
        <v>0.73488869699065429</v>
      </c>
      <c r="AX134">
        <v>2.4659929557397771E-2</v>
      </c>
      <c r="AY134">
        <v>4.4178288424631916E-3</v>
      </c>
      <c r="AZ134">
        <v>4.535422835581355E-4</v>
      </c>
      <c r="BA134">
        <v>0.99567831003268203</v>
      </c>
      <c r="BB134">
        <v>0.99559357101371504</v>
      </c>
      <c r="BC134">
        <v>0.99523103581863148</v>
      </c>
      <c r="BD134">
        <v>0.92452830188679247</v>
      </c>
      <c r="BE134">
        <v>0.98113207547169812</v>
      </c>
      <c r="BF134">
        <v>-0.106762172570164</v>
      </c>
      <c r="BG134">
        <v>1.214649168380199E-3</v>
      </c>
      <c r="BH134">
        <v>-1.1377149219981749E-2</v>
      </c>
      <c r="BI134">
        <v>0.1079499879038049</v>
      </c>
      <c r="BJ134">
        <v>-2.2289154855596749</v>
      </c>
      <c r="BK134">
        <v>-0.106762172570164</v>
      </c>
    </row>
    <row r="135" spans="1:63" x14ac:dyDescent="0.25">
      <c r="B135" t="s">
        <v>330</v>
      </c>
      <c r="C135" t="s">
        <v>111</v>
      </c>
      <c r="D135">
        <v>98.1</v>
      </c>
      <c r="E135">
        <v>0.153</v>
      </c>
      <c r="F135">
        <v>98.1</v>
      </c>
      <c r="G135">
        <v>0.80698151950718677</v>
      </c>
      <c r="H135">
        <v>1.4</v>
      </c>
      <c r="I135" t="s">
        <v>195</v>
      </c>
      <c r="J135" t="s">
        <v>614</v>
      </c>
      <c r="K135">
        <v>0.79818117255789955</v>
      </c>
      <c r="L135" t="s">
        <v>941</v>
      </c>
      <c r="M135">
        <v>0.1079499879038049</v>
      </c>
      <c r="N135">
        <v>8.1168054869386018E-3</v>
      </c>
      <c r="O135">
        <v>-2.2289154855596749</v>
      </c>
      <c r="P135">
        <v>7.5305060221715195E-2</v>
      </c>
      <c r="Q135">
        <v>9.5142803115565638E-2</v>
      </c>
      <c r="R135">
        <v>0.1217407349470625</v>
      </c>
      <c r="S135">
        <v>-2.352376325481583</v>
      </c>
      <c r="T135">
        <v>-2.1058616189202608</v>
      </c>
      <c r="U135">
        <v>0.57196214087598651</v>
      </c>
      <c r="V135">
        <v>1.0006679549675399</v>
      </c>
      <c r="W135">
        <v>4423.1523951388936</v>
      </c>
      <c r="X135">
        <v>6154.0975971690305</v>
      </c>
      <c r="Y135">
        <v>0</v>
      </c>
      <c r="Z135">
        <v>-1.732115426746788</v>
      </c>
      <c r="AA135">
        <v>0.18253375009206849</v>
      </c>
      <c r="AB135">
        <v>0.10665403911757559</v>
      </c>
      <c r="AC135">
        <v>4.6691400744836492E-2</v>
      </c>
      <c r="AD135">
        <v>-1.894660393402601</v>
      </c>
      <c r="AE135">
        <v>-1.550081205890008</v>
      </c>
      <c r="AF135">
        <v>0.1120642590966076</v>
      </c>
      <c r="AG135">
        <v>0.26384921116572002</v>
      </c>
      <c r="AH135">
        <v>0.91666666666666663</v>
      </c>
      <c r="AI135">
        <v>1</v>
      </c>
      <c r="AJ135">
        <v>0.51409191291784206</v>
      </c>
      <c r="AK135">
        <v>0.25747149096844119</v>
      </c>
      <c r="AL135" t="s">
        <v>114</v>
      </c>
      <c r="AM135">
        <v>0.93131250850924874</v>
      </c>
      <c r="AN135">
        <v>2.4997154050526828E-3</v>
      </c>
      <c r="AS135">
        <v>1.6722666927077679E-2</v>
      </c>
      <c r="AT135">
        <v>1.521669810410034E-3</v>
      </c>
      <c r="AW135">
        <v>0.73488869699065429</v>
      </c>
      <c r="AX135">
        <v>2.4659929557397771E-2</v>
      </c>
      <c r="AY135">
        <v>4.4178288424631916E-3</v>
      </c>
      <c r="AZ135">
        <v>4.535422835581355E-4</v>
      </c>
      <c r="BA135">
        <v>0.99567831003268203</v>
      </c>
      <c r="BB135">
        <v>0.99559357101371504</v>
      </c>
      <c r="BC135">
        <v>0.99523103581863148</v>
      </c>
      <c r="BD135">
        <v>0.92452830188679247</v>
      </c>
      <c r="BE135">
        <v>0.98113207547169812</v>
      </c>
      <c r="BF135">
        <v>-0.1080009347558087</v>
      </c>
      <c r="BG135">
        <v>1.214541141018072E-3</v>
      </c>
      <c r="BH135">
        <v>-1.124565397294165E-2</v>
      </c>
      <c r="BI135">
        <v>0.1079499879038049</v>
      </c>
      <c r="BJ135">
        <v>-2.2289154855596749</v>
      </c>
      <c r="BK135">
        <v>-0.1080009347558087</v>
      </c>
    </row>
    <row r="136" spans="1:63" x14ac:dyDescent="0.25">
      <c r="B136" t="s">
        <v>294</v>
      </c>
      <c r="C136" t="s">
        <v>111</v>
      </c>
      <c r="D136">
        <v>98.1</v>
      </c>
      <c r="E136">
        <v>0.1</v>
      </c>
      <c r="F136">
        <v>98.1</v>
      </c>
      <c r="G136">
        <v>0.79836512261580395</v>
      </c>
      <c r="H136">
        <v>25</v>
      </c>
      <c r="I136" t="s">
        <v>195</v>
      </c>
      <c r="J136" t="s">
        <v>614</v>
      </c>
      <c r="K136">
        <v>0.79818117255789955</v>
      </c>
      <c r="L136" t="s">
        <v>941</v>
      </c>
      <c r="M136">
        <v>0.1079499879038049</v>
      </c>
      <c r="N136">
        <v>8.1168054869386018E-3</v>
      </c>
      <c r="O136">
        <v>-2.2289154855596749</v>
      </c>
      <c r="P136">
        <v>7.5305060221715195E-2</v>
      </c>
      <c r="Q136">
        <v>9.5142803115565638E-2</v>
      </c>
      <c r="R136">
        <v>0.1217407349470625</v>
      </c>
      <c r="S136">
        <v>-2.352376325481583</v>
      </c>
      <c r="T136">
        <v>-2.1058616189202608</v>
      </c>
      <c r="U136">
        <v>0.57196214087598651</v>
      </c>
      <c r="V136">
        <v>1.0006679549675399</v>
      </c>
      <c r="W136">
        <v>4423.1523951388936</v>
      </c>
      <c r="X136">
        <v>6154.0975971690305</v>
      </c>
      <c r="Y136">
        <v>0</v>
      </c>
      <c r="Z136">
        <v>-1.732115426746788</v>
      </c>
      <c r="AA136">
        <v>0.18253375009206849</v>
      </c>
      <c r="AB136">
        <v>0.10665403911757559</v>
      </c>
      <c r="AC136">
        <v>4.6691400744836492E-2</v>
      </c>
      <c r="AD136">
        <v>-1.894660393402601</v>
      </c>
      <c r="AE136">
        <v>-1.550081205890008</v>
      </c>
      <c r="AF136">
        <v>0.1120642590966076</v>
      </c>
      <c r="AG136">
        <v>0.26384921116572002</v>
      </c>
      <c r="AH136">
        <v>0.91666666666666663</v>
      </c>
      <c r="AI136">
        <v>1</v>
      </c>
      <c r="AJ136">
        <v>0.51409191291784206</v>
      </c>
      <c r="AK136">
        <v>0.25747149096844119</v>
      </c>
      <c r="AL136" t="s">
        <v>114</v>
      </c>
      <c r="AM136">
        <v>0.93131250850924874</v>
      </c>
      <c r="AN136">
        <v>2.4997154050526828E-3</v>
      </c>
      <c r="AS136">
        <v>1.6722666927077679E-2</v>
      </c>
      <c r="AT136">
        <v>1.521669810410034E-3</v>
      </c>
      <c r="AW136">
        <v>0.73488869699065429</v>
      </c>
      <c r="AX136">
        <v>2.4659929557397771E-2</v>
      </c>
      <c r="AY136">
        <v>4.4178288424631916E-3</v>
      </c>
      <c r="AZ136">
        <v>4.535422835581355E-4</v>
      </c>
      <c r="BA136">
        <v>0.99567831003268203</v>
      </c>
      <c r="BB136">
        <v>0.99559357101371504</v>
      </c>
      <c r="BC136">
        <v>0.99523103581863148</v>
      </c>
      <c r="BD136">
        <v>0.92452830188679247</v>
      </c>
      <c r="BE136">
        <v>0.98113207547169812</v>
      </c>
      <c r="BF136">
        <v>-0.11662235939101651</v>
      </c>
      <c r="BG136">
        <v>1.209944410601408E-3</v>
      </c>
      <c r="BH136">
        <v>-1.037489223266915E-2</v>
      </c>
      <c r="BI136">
        <v>0.1079499879038049</v>
      </c>
      <c r="BJ136">
        <v>-2.2289154855596749</v>
      </c>
      <c r="BK136">
        <v>-0.11662235939101651</v>
      </c>
    </row>
    <row r="137" spans="1:63" x14ac:dyDescent="0.25">
      <c r="B137" t="s">
        <v>297</v>
      </c>
      <c r="C137" t="s">
        <v>111</v>
      </c>
      <c r="D137">
        <v>98.1</v>
      </c>
      <c r="E137">
        <v>7.4999999999999997E-2</v>
      </c>
      <c r="F137">
        <v>98.1</v>
      </c>
      <c r="G137">
        <v>0.79591836734693899</v>
      </c>
      <c r="H137">
        <v>30</v>
      </c>
      <c r="I137" t="s">
        <v>195</v>
      </c>
      <c r="J137" t="s">
        <v>614</v>
      </c>
      <c r="K137">
        <v>0.79818117255789955</v>
      </c>
      <c r="L137" t="s">
        <v>941</v>
      </c>
      <c r="M137">
        <v>0.1079499879038049</v>
      </c>
      <c r="N137">
        <v>8.1168054869386018E-3</v>
      </c>
      <c r="O137">
        <v>-2.2289154855596749</v>
      </c>
      <c r="P137">
        <v>7.5305060221715195E-2</v>
      </c>
      <c r="Q137">
        <v>9.5142803115565638E-2</v>
      </c>
      <c r="R137">
        <v>0.1217407349470625</v>
      </c>
      <c r="S137">
        <v>-2.352376325481583</v>
      </c>
      <c r="T137">
        <v>-2.1058616189202608</v>
      </c>
      <c r="U137">
        <v>0.57196214087598651</v>
      </c>
      <c r="V137">
        <v>1.0006679549675399</v>
      </c>
      <c r="W137">
        <v>4423.1523951388936</v>
      </c>
      <c r="X137">
        <v>6154.0975971690305</v>
      </c>
      <c r="Y137">
        <v>0</v>
      </c>
      <c r="Z137">
        <v>-1.732115426746788</v>
      </c>
      <c r="AA137">
        <v>0.18253375009206849</v>
      </c>
      <c r="AB137">
        <v>0.10665403911757559</v>
      </c>
      <c r="AC137">
        <v>4.6691400744836492E-2</v>
      </c>
      <c r="AD137">
        <v>-1.894660393402601</v>
      </c>
      <c r="AE137">
        <v>-1.550081205890008</v>
      </c>
      <c r="AF137">
        <v>0.1120642590966076</v>
      </c>
      <c r="AG137">
        <v>0.26384921116572002</v>
      </c>
      <c r="AH137">
        <v>0.91666666666666663</v>
      </c>
      <c r="AI137">
        <v>1</v>
      </c>
      <c r="AJ137">
        <v>0.51409191291784206</v>
      </c>
      <c r="AK137">
        <v>0.25747149096844119</v>
      </c>
      <c r="AL137" t="s">
        <v>114</v>
      </c>
      <c r="AM137">
        <v>0.93131250850924874</v>
      </c>
      <c r="AN137">
        <v>2.4997154050526828E-3</v>
      </c>
      <c r="AS137">
        <v>1.6722666927077679E-2</v>
      </c>
      <c r="AT137">
        <v>1.521669810410034E-3</v>
      </c>
      <c r="AW137">
        <v>0.73488869699065429</v>
      </c>
      <c r="AX137">
        <v>2.4659929557397771E-2</v>
      </c>
      <c r="AY137">
        <v>4.4178288424631916E-3</v>
      </c>
      <c r="AZ137">
        <v>4.535422835581355E-4</v>
      </c>
      <c r="BA137">
        <v>0.99567831003268203</v>
      </c>
      <c r="BB137">
        <v>0.99559357101371504</v>
      </c>
      <c r="BC137">
        <v>0.99523103581863148</v>
      </c>
      <c r="BD137">
        <v>0.92452830188679247</v>
      </c>
      <c r="BE137">
        <v>0.98113207547169812</v>
      </c>
      <c r="BF137">
        <v>-0.1190649190717802</v>
      </c>
      <c r="BG137">
        <v>1.210929421533862E-3</v>
      </c>
      <c r="BH137">
        <v>-1.0170329186582941E-2</v>
      </c>
      <c r="BI137">
        <v>0.1079499879038049</v>
      </c>
      <c r="BJ137">
        <v>-2.2289154855596749</v>
      </c>
      <c r="BK137">
        <v>-0.1190649190717802</v>
      </c>
    </row>
    <row r="138" spans="1:63" x14ac:dyDescent="0.25">
      <c r="B138" t="s">
        <v>322</v>
      </c>
      <c r="C138" t="s">
        <v>111</v>
      </c>
      <c r="D138">
        <v>98.1</v>
      </c>
      <c r="E138">
        <v>0.13</v>
      </c>
      <c r="F138">
        <v>98.1</v>
      </c>
      <c r="G138">
        <v>0.79591836734693899</v>
      </c>
      <c r="H138">
        <v>9.3000000000000007</v>
      </c>
      <c r="I138" t="s">
        <v>195</v>
      </c>
      <c r="J138" t="s">
        <v>614</v>
      </c>
      <c r="K138">
        <v>0.79818117255789955</v>
      </c>
      <c r="L138" t="s">
        <v>941</v>
      </c>
      <c r="M138">
        <v>0.1079499879038049</v>
      </c>
      <c r="N138">
        <v>8.1168054869386018E-3</v>
      </c>
      <c r="O138">
        <v>-2.2289154855596749</v>
      </c>
      <c r="P138">
        <v>7.5305060221715195E-2</v>
      </c>
      <c r="Q138">
        <v>9.5142803115565638E-2</v>
      </c>
      <c r="R138">
        <v>0.1217407349470625</v>
      </c>
      <c r="S138">
        <v>-2.352376325481583</v>
      </c>
      <c r="T138">
        <v>-2.1058616189202608</v>
      </c>
      <c r="U138">
        <v>0.57196214087598651</v>
      </c>
      <c r="V138">
        <v>1.0006679549675399</v>
      </c>
      <c r="W138">
        <v>4423.1523951388936</v>
      </c>
      <c r="X138">
        <v>6154.0975971690305</v>
      </c>
      <c r="Y138">
        <v>0</v>
      </c>
      <c r="Z138">
        <v>-1.732115426746788</v>
      </c>
      <c r="AA138">
        <v>0.18253375009206849</v>
      </c>
      <c r="AB138">
        <v>0.10665403911757559</v>
      </c>
      <c r="AC138">
        <v>4.6691400744836492E-2</v>
      </c>
      <c r="AD138">
        <v>-1.894660393402601</v>
      </c>
      <c r="AE138">
        <v>-1.550081205890008</v>
      </c>
      <c r="AF138">
        <v>0.1120642590966076</v>
      </c>
      <c r="AG138">
        <v>0.26384921116572002</v>
      </c>
      <c r="AH138">
        <v>0.91666666666666663</v>
      </c>
      <c r="AI138">
        <v>1</v>
      </c>
      <c r="AJ138">
        <v>0.51409191291784206</v>
      </c>
      <c r="AK138">
        <v>0.25747149096844119</v>
      </c>
      <c r="AL138" t="s">
        <v>114</v>
      </c>
      <c r="AM138">
        <v>0.93131250850924874</v>
      </c>
      <c r="AN138">
        <v>2.4997154050526828E-3</v>
      </c>
      <c r="AS138">
        <v>1.6722666927077679E-2</v>
      </c>
      <c r="AT138">
        <v>1.521669810410034E-3</v>
      </c>
      <c r="AW138">
        <v>0.73488869699065429</v>
      </c>
      <c r="AX138">
        <v>2.4659929557397771E-2</v>
      </c>
      <c r="AY138">
        <v>4.4178288424631916E-3</v>
      </c>
      <c r="AZ138">
        <v>4.535422835581355E-4</v>
      </c>
      <c r="BA138">
        <v>0.99567831003268203</v>
      </c>
      <c r="BB138">
        <v>0.99559357101371504</v>
      </c>
      <c r="BC138">
        <v>0.99523103581863148</v>
      </c>
      <c r="BD138">
        <v>0.92452830188679247</v>
      </c>
      <c r="BE138">
        <v>0.98113207547169812</v>
      </c>
      <c r="BF138">
        <v>-0.1190547290966298</v>
      </c>
      <c r="BG138">
        <v>1.208676002060592E-3</v>
      </c>
      <c r="BH138">
        <v>-1.0152272078831751E-2</v>
      </c>
      <c r="BI138">
        <v>0.1079499879038049</v>
      </c>
      <c r="BJ138">
        <v>-2.2289154855596749</v>
      </c>
      <c r="BK138">
        <v>-0.1190547290966298</v>
      </c>
    </row>
    <row r="139" spans="1:63" x14ac:dyDescent="0.25">
      <c r="B139" t="s">
        <v>324</v>
      </c>
      <c r="C139" t="s">
        <v>111</v>
      </c>
      <c r="D139">
        <v>98.1</v>
      </c>
      <c r="E139">
        <v>0.121</v>
      </c>
      <c r="F139">
        <v>98.1</v>
      </c>
      <c r="G139">
        <v>0.79591836734693899</v>
      </c>
      <c r="H139">
        <v>18</v>
      </c>
      <c r="I139" t="s">
        <v>195</v>
      </c>
      <c r="J139" t="s">
        <v>614</v>
      </c>
      <c r="K139">
        <v>0.79818117255789955</v>
      </c>
      <c r="L139" t="s">
        <v>941</v>
      </c>
      <c r="M139">
        <v>0.1079499879038049</v>
      </c>
      <c r="N139">
        <v>8.1168054869386018E-3</v>
      </c>
      <c r="O139">
        <v>-2.2289154855596749</v>
      </c>
      <c r="P139">
        <v>7.5305060221715195E-2</v>
      </c>
      <c r="Q139">
        <v>9.5142803115565638E-2</v>
      </c>
      <c r="R139">
        <v>0.1217407349470625</v>
      </c>
      <c r="S139">
        <v>-2.352376325481583</v>
      </c>
      <c r="T139">
        <v>-2.1058616189202608</v>
      </c>
      <c r="U139">
        <v>0.57196214087598651</v>
      </c>
      <c r="V139">
        <v>1.0006679549675399</v>
      </c>
      <c r="W139">
        <v>4423.1523951388936</v>
      </c>
      <c r="X139">
        <v>6154.0975971690305</v>
      </c>
      <c r="Y139">
        <v>0</v>
      </c>
      <c r="Z139">
        <v>-1.732115426746788</v>
      </c>
      <c r="AA139">
        <v>0.18253375009206849</v>
      </c>
      <c r="AB139">
        <v>0.10665403911757559</v>
      </c>
      <c r="AC139">
        <v>4.6691400744836492E-2</v>
      </c>
      <c r="AD139">
        <v>-1.894660393402601</v>
      </c>
      <c r="AE139">
        <v>-1.550081205890008</v>
      </c>
      <c r="AF139">
        <v>0.1120642590966076</v>
      </c>
      <c r="AG139">
        <v>0.26384921116572002</v>
      </c>
      <c r="AH139">
        <v>0.91666666666666663</v>
      </c>
      <c r="AI139">
        <v>1</v>
      </c>
      <c r="AJ139">
        <v>0.51409191291784206</v>
      </c>
      <c r="AK139">
        <v>0.25747149096844119</v>
      </c>
      <c r="AL139" t="s">
        <v>114</v>
      </c>
      <c r="AM139">
        <v>0.93131250850924874</v>
      </c>
      <c r="AN139">
        <v>2.4997154050526828E-3</v>
      </c>
      <c r="AS139">
        <v>1.6722666927077679E-2</v>
      </c>
      <c r="AT139">
        <v>1.521669810410034E-3</v>
      </c>
      <c r="AW139">
        <v>0.73488869699065429</v>
      </c>
      <c r="AX139">
        <v>2.4659929557397771E-2</v>
      </c>
      <c r="AY139">
        <v>4.4178288424631916E-3</v>
      </c>
      <c r="AZ139">
        <v>4.535422835581355E-4</v>
      </c>
      <c r="BA139">
        <v>0.99567831003268203</v>
      </c>
      <c r="BB139">
        <v>0.99559357101371504</v>
      </c>
      <c r="BC139">
        <v>0.99523103581863148</v>
      </c>
      <c r="BD139">
        <v>0.92452830188679247</v>
      </c>
      <c r="BE139">
        <v>0.98113207547169812</v>
      </c>
      <c r="BF139">
        <v>-0.1190571931203956</v>
      </c>
      <c r="BG139">
        <v>1.210582927459312E-3</v>
      </c>
      <c r="BH139">
        <v>-1.01680788512721E-2</v>
      </c>
      <c r="BI139">
        <v>0.1079499879038049</v>
      </c>
      <c r="BJ139">
        <v>-2.2289154855596749</v>
      </c>
      <c r="BK139">
        <v>-0.1190571931203956</v>
      </c>
    </row>
    <row r="140" spans="1:63" x14ac:dyDescent="0.25">
      <c r="B140" t="s">
        <v>325</v>
      </c>
      <c r="C140" t="s">
        <v>111</v>
      </c>
      <c r="D140">
        <v>98.1</v>
      </c>
      <c r="E140">
        <v>0.16200000000000001</v>
      </c>
      <c r="F140">
        <v>98.1</v>
      </c>
      <c r="G140">
        <v>0.7946974847042827</v>
      </c>
      <c r="H140">
        <v>1.5</v>
      </c>
      <c r="I140" t="s">
        <v>195</v>
      </c>
      <c r="J140" t="s">
        <v>614</v>
      </c>
      <c r="K140">
        <v>0.79818117255789955</v>
      </c>
      <c r="L140" t="s">
        <v>941</v>
      </c>
      <c r="M140">
        <v>0.1079499879038049</v>
      </c>
      <c r="N140">
        <v>8.1168054869386018E-3</v>
      </c>
      <c r="O140">
        <v>-2.2289154855596749</v>
      </c>
      <c r="P140">
        <v>7.5305060221715195E-2</v>
      </c>
      <c r="Q140">
        <v>9.5142803115565638E-2</v>
      </c>
      <c r="R140">
        <v>0.1217407349470625</v>
      </c>
      <c r="S140">
        <v>-2.352376325481583</v>
      </c>
      <c r="T140">
        <v>-2.1058616189202608</v>
      </c>
      <c r="U140">
        <v>0.57196214087598651</v>
      </c>
      <c r="V140">
        <v>1.0006679549675399</v>
      </c>
      <c r="W140">
        <v>4423.1523951388936</v>
      </c>
      <c r="X140">
        <v>6154.0975971690305</v>
      </c>
      <c r="Y140">
        <v>0</v>
      </c>
      <c r="Z140">
        <v>-1.732115426746788</v>
      </c>
      <c r="AA140">
        <v>0.18253375009206849</v>
      </c>
      <c r="AB140">
        <v>0.10665403911757559</v>
      </c>
      <c r="AC140">
        <v>4.6691400744836492E-2</v>
      </c>
      <c r="AD140">
        <v>-1.894660393402601</v>
      </c>
      <c r="AE140">
        <v>-1.550081205890008</v>
      </c>
      <c r="AF140">
        <v>0.1120642590966076</v>
      </c>
      <c r="AG140">
        <v>0.26384921116572002</v>
      </c>
      <c r="AH140">
        <v>0.91666666666666663</v>
      </c>
      <c r="AI140">
        <v>1</v>
      </c>
      <c r="AJ140">
        <v>0.51409191291784206</v>
      </c>
      <c r="AK140">
        <v>0.25747149096844119</v>
      </c>
      <c r="AL140" t="s">
        <v>114</v>
      </c>
      <c r="AM140">
        <v>0.93131250850924874</v>
      </c>
      <c r="AN140">
        <v>2.4997154050526828E-3</v>
      </c>
      <c r="AS140">
        <v>1.6722666927077679E-2</v>
      </c>
      <c r="AT140">
        <v>1.521669810410034E-3</v>
      </c>
      <c r="AW140">
        <v>0.73488869699065429</v>
      </c>
      <c r="AX140">
        <v>2.4659929557397771E-2</v>
      </c>
      <c r="AY140">
        <v>4.4178288424631916E-3</v>
      </c>
      <c r="AZ140">
        <v>4.535422835581355E-4</v>
      </c>
      <c r="BA140">
        <v>0.99567831003268203</v>
      </c>
      <c r="BB140">
        <v>0.99559357101371504</v>
      </c>
      <c r="BC140">
        <v>0.99523103581863148</v>
      </c>
      <c r="BD140">
        <v>0.92452830188679247</v>
      </c>
      <c r="BE140">
        <v>0.98113207547169812</v>
      </c>
      <c r="BF140">
        <v>-0.1202808789924245</v>
      </c>
      <c r="BG140">
        <v>1.2139323015613809E-3</v>
      </c>
      <c r="BH140">
        <v>-1.00924794674791E-2</v>
      </c>
      <c r="BI140">
        <v>0.1079499879038049</v>
      </c>
      <c r="BJ140">
        <v>-2.2289154855596749</v>
      </c>
      <c r="BK140">
        <v>-0.1202808789924245</v>
      </c>
    </row>
    <row r="141" spans="1:63" x14ac:dyDescent="0.25">
      <c r="B141" t="s">
        <v>331</v>
      </c>
      <c r="C141" t="s">
        <v>111</v>
      </c>
      <c r="D141">
        <v>98.1</v>
      </c>
      <c r="E141">
        <v>0.13</v>
      </c>
      <c r="F141">
        <v>98.1</v>
      </c>
      <c r="G141">
        <v>0.7946974847042827</v>
      </c>
      <c r="H141">
        <v>7.5</v>
      </c>
      <c r="I141" t="s">
        <v>195</v>
      </c>
      <c r="J141" t="s">
        <v>614</v>
      </c>
      <c r="K141">
        <v>0.79818117255789955</v>
      </c>
      <c r="L141" t="s">
        <v>941</v>
      </c>
      <c r="M141">
        <v>0.1079499879038049</v>
      </c>
      <c r="N141">
        <v>8.1168054869386018E-3</v>
      </c>
      <c r="O141">
        <v>-2.2289154855596749</v>
      </c>
      <c r="P141">
        <v>7.5305060221715195E-2</v>
      </c>
      <c r="Q141">
        <v>9.5142803115565638E-2</v>
      </c>
      <c r="R141">
        <v>0.1217407349470625</v>
      </c>
      <c r="S141">
        <v>-2.352376325481583</v>
      </c>
      <c r="T141">
        <v>-2.1058616189202608</v>
      </c>
      <c r="U141">
        <v>0.57196214087598651</v>
      </c>
      <c r="V141">
        <v>1.0006679549675399</v>
      </c>
      <c r="W141">
        <v>4423.1523951388936</v>
      </c>
      <c r="X141">
        <v>6154.0975971690305</v>
      </c>
      <c r="Y141">
        <v>0</v>
      </c>
      <c r="Z141">
        <v>-1.732115426746788</v>
      </c>
      <c r="AA141">
        <v>0.18253375009206849</v>
      </c>
      <c r="AB141">
        <v>0.10665403911757559</v>
      </c>
      <c r="AC141">
        <v>4.6691400744836492E-2</v>
      </c>
      <c r="AD141">
        <v>-1.894660393402601</v>
      </c>
      <c r="AE141">
        <v>-1.550081205890008</v>
      </c>
      <c r="AF141">
        <v>0.1120642590966076</v>
      </c>
      <c r="AG141">
        <v>0.26384921116572002</v>
      </c>
      <c r="AH141">
        <v>0.91666666666666663</v>
      </c>
      <c r="AI141">
        <v>1</v>
      </c>
      <c r="AJ141">
        <v>0.51409191291784206</v>
      </c>
      <c r="AK141">
        <v>0.25747149096844119</v>
      </c>
      <c r="AL141" t="s">
        <v>114</v>
      </c>
      <c r="AM141">
        <v>0.93131250850924874</v>
      </c>
      <c r="AN141">
        <v>2.4997154050526828E-3</v>
      </c>
      <c r="AS141">
        <v>1.6722666927077679E-2</v>
      </c>
      <c r="AT141">
        <v>1.521669810410034E-3</v>
      </c>
      <c r="AW141">
        <v>0.73488869699065429</v>
      </c>
      <c r="AX141">
        <v>2.4659929557397771E-2</v>
      </c>
      <c r="AY141">
        <v>4.4178288424631916E-3</v>
      </c>
      <c r="AZ141">
        <v>4.535422835581355E-4</v>
      </c>
      <c r="BA141">
        <v>0.99567831003268203</v>
      </c>
      <c r="BB141">
        <v>0.99559357101371504</v>
      </c>
      <c r="BC141">
        <v>0.99523103581863148</v>
      </c>
      <c r="BD141">
        <v>0.92452830188679247</v>
      </c>
      <c r="BE141">
        <v>0.98113207547169812</v>
      </c>
      <c r="BF141">
        <v>-0.1202848819709985</v>
      </c>
      <c r="BG141">
        <v>1.21626364840252E-3</v>
      </c>
      <c r="BH141">
        <v>-1.011152547579312E-2</v>
      </c>
      <c r="BI141">
        <v>0.1079499879038049</v>
      </c>
      <c r="BJ141">
        <v>-2.2289154855596749</v>
      </c>
      <c r="BK141">
        <v>-0.1202848819709985</v>
      </c>
    </row>
    <row r="142" spans="1:63" x14ac:dyDescent="0.25">
      <c r="B142" t="s">
        <v>319</v>
      </c>
      <c r="C142" t="s">
        <v>111</v>
      </c>
      <c r="D142">
        <v>98.1</v>
      </c>
      <c r="E142">
        <v>0.108</v>
      </c>
      <c r="F142">
        <v>98.1</v>
      </c>
      <c r="G142">
        <v>0.79347826086956541</v>
      </c>
      <c r="H142">
        <v>23</v>
      </c>
      <c r="I142" t="s">
        <v>195</v>
      </c>
      <c r="J142" t="s">
        <v>614</v>
      </c>
      <c r="K142">
        <v>0.79818117255789955</v>
      </c>
      <c r="L142" t="s">
        <v>941</v>
      </c>
      <c r="M142">
        <v>0.1079499879038049</v>
      </c>
      <c r="N142">
        <v>8.1168054869386018E-3</v>
      </c>
      <c r="O142">
        <v>-2.2289154855596749</v>
      </c>
      <c r="P142">
        <v>7.5305060221715195E-2</v>
      </c>
      <c r="Q142">
        <v>9.5142803115565638E-2</v>
      </c>
      <c r="R142">
        <v>0.1217407349470625</v>
      </c>
      <c r="S142">
        <v>-2.352376325481583</v>
      </c>
      <c r="T142">
        <v>-2.1058616189202608</v>
      </c>
      <c r="U142">
        <v>0.57196214087598651</v>
      </c>
      <c r="V142">
        <v>1.0006679549675399</v>
      </c>
      <c r="W142">
        <v>4423.1523951388936</v>
      </c>
      <c r="X142">
        <v>6154.0975971690305</v>
      </c>
      <c r="Y142">
        <v>0</v>
      </c>
      <c r="Z142">
        <v>-1.732115426746788</v>
      </c>
      <c r="AA142">
        <v>0.18253375009206849</v>
      </c>
      <c r="AB142">
        <v>0.10665403911757559</v>
      </c>
      <c r="AC142">
        <v>4.6691400744836492E-2</v>
      </c>
      <c r="AD142">
        <v>-1.894660393402601</v>
      </c>
      <c r="AE142">
        <v>-1.550081205890008</v>
      </c>
      <c r="AF142">
        <v>0.1120642590966076</v>
      </c>
      <c r="AG142">
        <v>0.26384921116572002</v>
      </c>
      <c r="AH142">
        <v>0.91666666666666663</v>
      </c>
      <c r="AI142">
        <v>1</v>
      </c>
      <c r="AJ142">
        <v>0.51409191291784206</v>
      </c>
      <c r="AK142">
        <v>0.25747149096844119</v>
      </c>
      <c r="AL142" t="s">
        <v>114</v>
      </c>
      <c r="AM142">
        <v>0.93131250850924874</v>
      </c>
      <c r="AN142">
        <v>2.4997154050526828E-3</v>
      </c>
      <c r="AS142">
        <v>1.6722666927077679E-2</v>
      </c>
      <c r="AT142">
        <v>1.521669810410034E-3</v>
      </c>
      <c r="AW142">
        <v>0.73488869699065429</v>
      </c>
      <c r="AX142">
        <v>2.4659929557397771E-2</v>
      </c>
      <c r="AY142">
        <v>4.4178288424631916E-3</v>
      </c>
      <c r="AZ142">
        <v>4.535422835581355E-4</v>
      </c>
      <c r="BA142">
        <v>0.99567831003268203</v>
      </c>
      <c r="BB142">
        <v>0.99559357101371504</v>
      </c>
      <c r="BC142">
        <v>0.99523103581863148</v>
      </c>
      <c r="BD142">
        <v>0.92452830188679247</v>
      </c>
      <c r="BE142">
        <v>0.98113207547169812</v>
      </c>
      <c r="BF142">
        <v>-0.12150036317350731</v>
      </c>
      <c r="BG142">
        <v>1.2144226101940231E-3</v>
      </c>
      <c r="BH142">
        <v>-9.9952179439972508E-3</v>
      </c>
      <c r="BI142">
        <v>0.1079499879038049</v>
      </c>
      <c r="BJ142">
        <v>-2.2289154855596749</v>
      </c>
      <c r="BK142">
        <v>-0.12150036317350731</v>
      </c>
    </row>
    <row r="143" spans="1:63" x14ac:dyDescent="0.25">
      <c r="B143" t="s">
        <v>299</v>
      </c>
      <c r="C143" t="s">
        <v>111</v>
      </c>
      <c r="D143">
        <v>98.1</v>
      </c>
      <c r="E143">
        <v>8.1000000000000003E-2</v>
      </c>
      <c r="F143">
        <v>98.1</v>
      </c>
      <c r="G143">
        <v>0.79226069246435848</v>
      </c>
      <c r="H143">
        <v>7.1</v>
      </c>
      <c r="I143" t="s">
        <v>195</v>
      </c>
      <c r="J143" t="s">
        <v>614</v>
      </c>
      <c r="K143">
        <v>0.79818117255789955</v>
      </c>
      <c r="L143" t="s">
        <v>941</v>
      </c>
      <c r="M143">
        <v>0.1079499879038049</v>
      </c>
      <c r="N143">
        <v>8.1168054869386018E-3</v>
      </c>
      <c r="O143">
        <v>-2.2289154855596749</v>
      </c>
      <c r="P143">
        <v>7.5305060221715195E-2</v>
      </c>
      <c r="Q143">
        <v>9.5142803115565638E-2</v>
      </c>
      <c r="R143">
        <v>0.1217407349470625</v>
      </c>
      <c r="S143">
        <v>-2.352376325481583</v>
      </c>
      <c r="T143">
        <v>-2.1058616189202608</v>
      </c>
      <c r="U143">
        <v>0.57196214087598651</v>
      </c>
      <c r="V143">
        <v>1.0006679549675399</v>
      </c>
      <c r="W143">
        <v>4423.1523951388936</v>
      </c>
      <c r="X143">
        <v>6154.0975971690305</v>
      </c>
      <c r="Y143">
        <v>0</v>
      </c>
      <c r="Z143">
        <v>-1.732115426746788</v>
      </c>
      <c r="AA143">
        <v>0.18253375009206849</v>
      </c>
      <c r="AB143">
        <v>0.10665403911757559</v>
      </c>
      <c r="AC143">
        <v>4.6691400744836492E-2</v>
      </c>
      <c r="AD143">
        <v>-1.894660393402601</v>
      </c>
      <c r="AE143">
        <v>-1.550081205890008</v>
      </c>
      <c r="AF143">
        <v>0.1120642590966076</v>
      </c>
      <c r="AG143">
        <v>0.26384921116572002</v>
      </c>
      <c r="AH143">
        <v>0.91666666666666663</v>
      </c>
      <c r="AI143">
        <v>1</v>
      </c>
      <c r="AJ143">
        <v>0.51409191291784206</v>
      </c>
      <c r="AK143">
        <v>0.25747149096844119</v>
      </c>
      <c r="AL143" t="s">
        <v>114</v>
      </c>
      <c r="AM143">
        <v>0.93131250850924874</v>
      </c>
      <c r="AN143">
        <v>2.4997154050526828E-3</v>
      </c>
      <c r="AS143">
        <v>1.6722666927077679E-2</v>
      </c>
      <c r="AT143">
        <v>1.521669810410034E-3</v>
      </c>
      <c r="AW143">
        <v>0.73488869699065429</v>
      </c>
      <c r="AX143">
        <v>2.4659929557397771E-2</v>
      </c>
      <c r="AY143">
        <v>4.4178288424631916E-3</v>
      </c>
      <c r="AZ143">
        <v>4.535422835581355E-4</v>
      </c>
      <c r="BA143">
        <v>0.99567831003268203</v>
      </c>
      <c r="BB143">
        <v>0.99559357101371504</v>
      </c>
      <c r="BC143">
        <v>0.99523103581863148</v>
      </c>
      <c r="BD143">
        <v>0.92452830188679247</v>
      </c>
      <c r="BE143">
        <v>0.98113207547169812</v>
      </c>
      <c r="BF143">
        <v>-0.1227236949917956</v>
      </c>
      <c r="BG143">
        <v>1.216756893250473E-3</v>
      </c>
      <c r="BH143">
        <v>-9.9146044562284097E-3</v>
      </c>
      <c r="BI143">
        <v>0.1079499879038049</v>
      </c>
      <c r="BJ143">
        <v>-2.2289154855596749</v>
      </c>
      <c r="BK143">
        <v>-0.1227236949917956</v>
      </c>
    </row>
    <row r="144" spans="1:63" x14ac:dyDescent="0.25">
      <c r="B144" t="s">
        <v>310</v>
      </c>
      <c r="C144" t="s">
        <v>111</v>
      </c>
      <c r="D144">
        <v>98.1</v>
      </c>
      <c r="E144">
        <v>0.17</v>
      </c>
      <c r="F144">
        <v>98.1</v>
      </c>
      <c r="G144">
        <v>0.79226069246435848</v>
      </c>
      <c r="H144">
        <v>3.9</v>
      </c>
      <c r="I144" t="s">
        <v>195</v>
      </c>
      <c r="J144" t="s">
        <v>614</v>
      </c>
      <c r="K144">
        <v>0.79818117255789955</v>
      </c>
      <c r="L144" t="s">
        <v>941</v>
      </c>
      <c r="M144">
        <v>0.1079499879038049</v>
      </c>
      <c r="N144">
        <v>8.1168054869386018E-3</v>
      </c>
      <c r="O144">
        <v>-2.2289154855596749</v>
      </c>
      <c r="P144">
        <v>7.5305060221715195E-2</v>
      </c>
      <c r="Q144">
        <v>9.5142803115565638E-2</v>
      </c>
      <c r="R144">
        <v>0.1217407349470625</v>
      </c>
      <c r="S144">
        <v>-2.352376325481583</v>
      </c>
      <c r="T144">
        <v>-2.1058616189202608</v>
      </c>
      <c r="U144">
        <v>0.57196214087598651</v>
      </c>
      <c r="V144">
        <v>1.0006679549675399</v>
      </c>
      <c r="W144">
        <v>4423.1523951388936</v>
      </c>
      <c r="X144">
        <v>6154.0975971690305</v>
      </c>
      <c r="Y144">
        <v>0</v>
      </c>
      <c r="Z144">
        <v>-1.732115426746788</v>
      </c>
      <c r="AA144">
        <v>0.18253375009206849</v>
      </c>
      <c r="AB144">
        <v>0.10665403911757559</v>
      </c>
      <c r="AC144">
        <v>4.6691400744836492E-2</v>
      </c>
      <c r="AD144">
        <v>-1.894660393402601</v>
      </c>
      <c r="AE144">
        <v>-1.550081205890008</v>
      </c>
      <c r="AF144">
        <v>0.1120642590966076</v>
      </c>
      <c r="AG144">
        <v>0.26384921116572002</v>
      </c>
      <c r="AH144">
        <v>0.91666666666666663</v>
      </c>
      <c r="AI144">
        <v>1</v>
      </c>
      <c r="AJ144">
        <v>0.51409191291784206</v>
      </c>
      <c r="AK144">
        <v>0.25747149096844119</v>
      </c>
      <c r="AL144" t="s">
        <v>114</v>
      </c>
      <c r="AM144">
        <v>0.93131250850924874</v>
      </c>
      <c r="AN144">
        <v>2.4997154050526828E-3</v>
      </c>
      <c r="AS144">
        <v>1.6722666927077679E-2</v>
      </c>
      <c r="AT144">
        <v>1.521669810410034E-3</v>
      </c>
      <c r="AW144">
        <v>0.73488869699065429</v>
      </c>
      <c r="AX144">
        <v>2.4659929557397771E-2</v>
      </c>
      <c r="AY144">
        <v>4.4178288424631916E-3</v>
      </c>
      <c r="AZ144">
        <v>4.535422835581355E-4</v>
      </c>
      <c r="BA144">
        <v>0.99567831003268203</v>
      </c>
      <c r="BB144">
        <v>0.99559357101371504</v>
      </c>
      <c r="BC144">
        <v>0.99523103581863148</v>
      </c>
      <c r="BD144">
        <v>0.92452830188679247</v>
      </c>
      <c r="BE144">
        <v>0.98113207547169812</v>
      </c>
      <c r="BF144">
        <v>-0.1227200794168035</v>
      </c>
      <c r="BG144">
        <v>1.213110569042079E-3</v>
      </c>
      <c r="BH144">
        <v>-9.8851840286209355E-3</v>
      </c>
      <c r="BI144">
        <v>0.1079499879038049</v>
      </c>
      <c r="BJ144">
        <v>-2.2289154855596749</v>
      </c>
      <c r="BK144">
        <v>-0.1227200794168035</v>
      </c>
    </row>
    <row r="145" spans="2:63" x14ac:dyDescent="0.25">
      <c r="B145" t="s">
        <v>303</v>
      </c>
      <c r="C145" t="s">
        <v>111</v>
      </c>
      <c r="D145">
        <v>98.1</v>
      </c>
      <c r="E145">
        <v>0.16600000000000001</v>
      </c>
      <c r="F145">
        <v>98.1</v>
      </c>
      <c r="G145">
        <v>0.79104477611940305</v>
      </c>
      <c r="H145">
        <v>171</v>
      </c>
      <c r="I145" t="s">
        <v>195</v>
      </c>
      <c r="J145" t="s">
        <v>615</v>
      </c>
      <c r="K145">
        <v>0.78934644609736959</v>
      </c>
      <c r="L145" t="s">
        <v>942</v>
      </c>
      <c r="M145">
        <v>0.1407774658931287</v>
      </c>
      <c r="N145">
        <v>3.2719312537103223E-2</v>
      </c>
      <c r="O145">
        <v>-1.9856580267941719</v>
      </c>
      <c r="P145">
        <v>0.22195343867324691</v>
      </c>
      <c r="Q145">
        <v>9.6889059458757934E-2</v>
      </c>
      <c r="R145">
        <v>0.20088500861461811</v>
      </c>
      <c r="S145">
        <v>-2.3341886723024312</v>
      </c>
      <c r="T145">
        <v>-1.6050226329949919</v>
      </c>
      <c r="U145">
        <v>0.13376074457963191</v>
      </c>
      <c r="V145">
        <v>1.0012489201256469</v>
      </c>
      <c r="W145">
        <v>5047.5160723559902</v>
      </c>
      <c r="X145">
        <v>5708.6367028417562</v>
      </c>
      <c r="Y145">
        <v>0</v>
      </c>
      <c r="Z145">
        <v>-1.532618569863365</v>
      </c>
      <c r="AA145">
        <v>0.16679675553210349</v>
      </c>
      <c r="AB145">
        <v>0.29397788307821471</v>
      </c>
      <c r="AC145">
        <v>6.602888384619196E-2</v>
      </c>
      <c r="AD145">
        <v>-1.9499000602430001</v>
      </c>
      <c r="AE145">
        <v>-0.98273451830462877</v>
      </c>
      <c r="AF145">
        <v>8.6185379598926207E-2</v>
      </c>
      <c r="AG145">
        <v>0.29775381119313532</v>
      </c>
      <c r="AH145">
        <v>1</v>
      </c>
      <c r="AI145">
        <v>1</v>
      </c>
      <c r="AJ145">
        <v>0.45773751666210682</v>
      </c>
      <c r="AK145">
        <v>0.26335153516854187</v>
      </c>
      <c r="AL145" t="s">
        <v>114</v>
      </c>
      <c r="AM145">
        <v>0.93131250850924874</v>
      </c>
      <c r="AN145">
        <v>2.4997154050526828E-3</v>
      </c>
      <c r="AS145">
        <v>1.6722666927077679E-2</v>
      </c>
      <c r="AT145">
        <v>1.521669810410034E-3</v>
      </c>
      <c r="AW145">
        <v>0.73488869699065429</v>
      </c>
      <c r="AX145">
        <v>2.4659929557397771E-2</v>
      </c>
      <c r="AY145">
        <v>4.4178288424631916E-3</v>
      </c>
      <c r="AZ145">
        <v>4.535422835581355E-4</v>
      </c>
      <c r="BA145">
        <v>0.99567831003268203</v>
      </c>
      <c r="BB145">
        <v>0.99559357101371504</v>
      </c>
      <c r="BC145">
        <v>0.99523103581863148</v>
      </c>
      <c r="BD145">
        <v>0.92452830188679247</v>
      </c>
      <c r="BE145">
        <v>0.98113207547169812</v>
      </c>
      <c r="BF145">
        <v>-0.12394138005560459</v>
      </c>
      <c r="BG145">
        <v>1.2141098096835809E-3</v>
      </c>
      <c r="BH145">
        <v>-9.7958390421253004E-3</v>
      </c>
      <c r="BI145">
        <v>0.1407774658931287</v>
      </c>
      <c r="BJ145">
        <v>-1.9856580267941719</v>
      </c>
      <c r="BK145">
        <v>-0.12394138005560459</v>
      </c>
    </row>
    <row r="146" spans="2:63" x14ac:dyDescent="0.25">
      <c r="B146" t="s">
        <v>320</v>
      </c>
      <c r="C146" t="s">
        <v>111</v>
      </c>
      <c r="D146">
        <v>98.1</v>
      </c>
      <c r="E146">
        <v>0.113</v>
      </c>
      <c r="F146">
        <v>98.1</v>
      </c>
      <c r="G146">
        <v>0.79104477611940305</v>
      </c>
      <c r="H146">
        <v>29</v>
      </c>
      <c r="I146" t="s">
        <v>195</v>
      </c>
      <c r="J146" t="s">
        <v>615</v>
      </c>
      <c r="K146">
        <v>0.78934644609736959</v>
      </c>
      <c r="L146" t="s">
        <v>942</v>
      </c>
      <c r="M146">
        <v>0.1407774658931287</v>
      </c>
      <c r="N146">
        <v>3.2719312537103223E-2</v>
      </c>
      <c r="O146">
        <v>-1.9856580267941719</v>
      </c>
      <c r="P146">
        <v>0.22195343867324691</v>
      </c>
      <c r="Q146">
        <v>9.6889059458757934E-2</v>
      </c>
      <c r="R146">
        <v>0.20088500861461811</v>
      </c>
      <c r="S146">
        <v>-2.3341886723024312</v>
      </c>
      <c r="T146">
        <v>-1.6050226329949919</v>
      </c>
      <c r="U146">
        <v>0.13376074457963191</v>
      </c>
      <c r="V146">
        <v>1.0012489201256469</v>
      </c>
      <c r="W146">
        <v>5047.5160723559902</v>
      </c>
      <c r="X146">
        <v>5708.6367028417562</v>
      </c>
      <c r="Y146">
        <v>0</v>
      </c>
      <c r="Z146">
        <v>-1.532618569863365</v>
      </c>
      <c r="AA146">
        <v>0.16679675553210349</v>
      </c>
      <c r="AB146">
        <v>0.29397788307821471</v>
      </c>
      <c r="AC146">
        <v>6.602888384619196E-2</v>
      </c>
      <c r="AD146">
        <v>-1.9499000602430001</v>
      </c>
      <c r="AE146">
        <v>-0.98273451830462877</v>
      </c>
      <c r="AF146">
        <v>8.6185379598926207E-2</v>
      </c>
      <c r="AG146">
        <v>0.29775381119313532</v>
      </c>
      <c r="AH146">
        <v>1</v>
      </c>
      <c r="AI146">
        <v>1</v>
      </c>
      <c r="AJ146">
        <v>0.45773751666210682</v>
      </c>
      <c r="AK146">
        <v>0.26335153516854187</v>
      </c>
      <c r="AL146" t="s">
        <v>114</v>
      </c>
      <c r="AM146">
        <v>0.93131250850924874</v>
      </c>
      <c r="AN146">
        <v>2.4997154050526828E-3</v>
      </c>
      <c r="AS146">
        <v>1.6722666927077679E-2</v>
      </c>
      <c r="AT146">
        <v>1.521669810410034E-3</v>
      </c>
      <c r="AW146">
        <v>0.73488869699065429</v>
      </c>
      <c r="AX146">
        <v>2.4659929557397771E-2</v>
      </c>
      <c r="AY146">
        <v>4.4178288424631916E-3</v>
      </c>
      <c r="AZ146">
        <v>4.535422835581355E-4</v>
      </c>
      <c r="BA146">
        <v>0.99567831003268203</v>
      </c>
      <c r="BB146">
        <v>0.99559357101371504</v>
      </c>
      <c r="BC146">
        <v>0.99523103581863148</v>
      </c>
      <c r="BD146">
        <v>0.92452830188679247</v>
      </c>
      <c r="BE146">
        <v>0.98113207547169812</v>
      </c>
      <c r="BF146">
        <v>-0.1239400306127961</v>
      </c>
      <c r="BG146">
        <v>1.216254379089467E-3</v>
      </c>
      <c r="BH146">
        <v>-9.8132489807848649E-3</v>
      </c>
      <c r="BI146">
        <v>0.1407774658931287</v>
      </c>
      <c r="BJ146">
        <v>-1.9856580267941719</v>
      </c>
      <c r="BK146">
        <v>-0.1239400306127961</v>
      </c>
    </row>
    <row r="147" spans="2:63" x14ac:dyDescent="0.25">
      <c r="B147" t="s">
        <v>301</v>
      </c>
      <c r="C147" t="s">
        <v>111</v>
      </c>
      <c r="D147">
        <v>98.1</v>
      </c>
      <c r="E147">
        <v>6.2E-2</v>
      </c>
      <c r="F147">
        <v>98.1</v>
      </c>
      <c r="G147">
        <v>0.78861788617886197</v>
      </c>
      <c r="H147">
        <v>58</v>
      </c>
      <c r="I147" t="s">
        <v>195</v>
      </c>
      <c r="J147" t="s">
        <v>615</v>
      </c>
      <c r="K147">
        <v>0.78934644609736959</v>
      </c>
      <c r="L147" t="s">
        <v>942</v>
      </c>
      <c r="M147">
        <v>0.1407774658931287</v>
      </c>
      <c r="N147">
        <v>3.2719312537103223E-2</v>
      </c>
      <c r="O147">
        <v>-1.9856580267941719</v>
      </c>
      <c r="P147">
        <v>0.22195343867324691</v>
      </c>
      <c r="Q147">
        <v>9.6889059458757934E-2</v>
      </c>
      <c r="R147">
        <v>0.20088500861461811</v>
      </c>
      <c r="S147">
        <v>-2.3341886723024312</v>
      </c>
      <c r="T147">
        <v>-1.6050226329949919</v>
      </c>
      <c r="U147">
        <v>0.13376074457963191</v>
      </c>
      <c r="V147">
        <v>1.0012489201256469</v>
      </c>
      <c r="W147">
        <v>5047.5160723559902</v>
      </c>
      <c r="X147">
        <v>5708.6367028417562</v>
      </c>
      <c r="Y147">
        <v>0</v>
      </c>
      <c r="Z147">
        <v>-1.532618569863365</v>
      </c>
      <c r="AA147">
        <v>0.16679675553210349</v>
      </c>
      <c r="AB147">
        <v>0.29397788307821471</v>
      </c>
      <c r="AC147">
        <v>6.602888384619196E-2</v>
      </c>
      <c r="AD147">
        <v>-1.9499000602430001</v>
      </c>
      <c r="AE147">
        <v>-0.98273451830462877</v>
      </c>
      <c r="AF147">
        <v>8.6185379598926207E-2</v>
      </c>
      <c r="AG147">
        <v>0.29775381119313532</v>
      </c>
      <c r="AH147">
        <v>1</v>
      </c>
      <c r="AI147">
        <v>1</v>
      </c>
      <c r="AJ147">
        <v>0.45773751666210682</v>
      </c>
      <c r="AK147">
        <v>0.26335153516854187</v>
      </c>
      <c r="AL147" t="s">
        <v>114</v>
      </c>
      <c r="AM147">
        <v>0.93131250850924874</v>
      </c>
      <c r="AN147">
        <v>2.4997154050526828E-3</v>
      </c>
      <c r="AS147">
        <v>1.6722666927077679E-2</v>
      </c>
      <c r="AT147">
        <v>1.521669810410034E-3</v>
      </c>
      <c r="AW147">
        <v>0.73488869699065429</v>
      </c>
      <c r="AX147">
        <v>2.4659929557397771E-2</v>
      </c>
      <c r="AY147">
        <v>4.4178288424631916E-3</v>
      </c>
      <c r="AZ147">
        <v>4.535422835581355E-4</v>
      </c>
      <c r="BA147">
        <v>0.99567831003268203</v>
      </c>
      <c r="BB147">
        <v>0.99559357101371504</v>
      </c>
      <c r="BC147">
        <v>0.99523103581863148</v>
      </c>
      <c r="BD147">
        <v>0.92452830188679247</v>
      </c>
      <c r="BE147">
        <v>0.98113207547169812</v>
      </c>
      <c r="BF147">
        <v>-0.12636985003468371</v>
      </c>
      <c r="BG147">
        <v>1.212029875172164E-3</v>
      </c>
      <c r="BH147">
        <v>-9.591131704591787E-3</v>
      </c>
      <c r="BI147">
        <v>0.1407774658931287</v>
      </c>
      <c r="BJ147">
        <v>-1.9856580267941719</v>
      </c>
      <c r="BK147">
        <v>-0.12636985003468371</v>
      </c>
    </row>
    <row r="148" spans="2:63" x14ac:dyDescent="0.25">
      <c r="B148" t="s">
        <v>321</v>
      </c>
      <c r="C148" t="s">
        <v>111</v>
      </c>
      <c r="D148">
        <v>98.1</v>
      </c>
      <c r="E148">
        <v>0.108</v>
      </c>
      <c r="F148">
        <v>98.1</v>
      </c>
      <c r="G148">
        <v>0.78861788617886197</v>
      </c>
      <c r="H148">
        <v>37</v>
      </c>
      <c r="I148" t="s">
        <v>195</v>
      </c>
      <c r="J148" t="s">
        <v>615</v>
      </c>
      <c r="K148">
        <v>0.78934644609736959</v>
      </c>
      <c r="L148" t="s">
        <v>942</v>
      </c>
      <c r="M148">
        <v>0.1407774658931287</v>
      </c>
      <c r="N148">
        <v>3.2719312537103223E-2</v>
      </c>
      <c r="O148">
        <v>-1.9856580267941719</v>
      </c>
      <c r="P148">
        <v>0.22195343867324691</v>
      </c>
      <c r="Q148">
        <v>9.6889059458757934E-2</v>
      </c>
      <c r="R148">
        <v>0.20088500861461811</v>
      </c>
      <c r="S148">
        <v>-2.3341886723024312</v>
      </c>
      <c r="T148">
        <v>-1.6050226329949919</v>
      </c>
      <c r="U148">
        <v>0.13376074457963191</v>
      </c>
      <c r="V148">
        <v>1.0012489201256469</v>
      </c>
      <c r="W148">
        <v>5047.5160723559902</v>
      </c>
      <c r="X148">
        <v>5708.6367028417562</v>
      </c>
      <c r="Y148">
        <v>0</v>
      </c>
      <c r="Z148">
        <v>-1.532618569863365</v>
      </c>
      <c r="AA148">
        <v>0.16679675553210349</v>
      </c>
      <c r="AB148">
        <v>0.29397788307821471</v>
      </c>
      <c r="AC148">
        <v>6.602888384619196E-2</v>
      </c>
      <c r="AD148">
        <v>-1.9499000602430001</v>
      </c>
      <c r="AE148">
        <v>-0.98273451830462877</v>
      </c>
      <c r="AF148">
        <v>8.6185379598926207E-2</v>
      </c>
      <c r="AG148">
        <v>0.29775381119313532</v>
      </c>
      <c r="AH148">
        <v>1</v>
      </c>
      <c r="AI148">
        <v>1</v>
      </c>
      <c r="AJ148">
        <v>0.45773751666210682</v>
      </c>
      <c r="AK148">
        <v>0.26335153516854187</v>
      </c>
      <c r="AL148" t="s">
        <v>114</v>
      </c>
      <c r="AM148">
        <v>0.93131250850924874</v>
      </c>
      <c r="AN148">
        <v>2.4997154050526828E-3</v>
      </c>
      <c r="AS148">
        <v>1.6722666927077679E-2</v>
      </c>
      <c r="AT148">
        <v>1.521669810410034E-3</v>
      </c>
      <c r="AW148">
        <v>0.73488869699065429</v>
      </c>
      <c r="AX148">
        <v>2.4659929557397771E-2</v>
      </c>
      <c r="AY148">
        <v>4.4178288424631916E-3</v>
      </c>
      <c r="AZ148">
        <v>4.535422835581355E-4</v>
      </c>
      <c r="BA148">
        <v>0.99567831003268203</v>
      </c>
      <c r="BB148">
        <v>0.99559357101371504</v>
      </c>
      <c r="BC148">
        <v>0.99523103581863148</v>
      </c>
      <c r="BD148">
        <v>0.92452830188679247</v>
      </c>
      <c r="BE148">
        <v>0.98113207547169812</v>
      </c>
      <c r="BF148">
        <v>-0.12636856980655981</v>
      </c>
      <c r="BG148">
        <v>1.208613944057168E-3</v>
      </c>
      <c r="BH148">
        <v>-9.5641973784087904E-3</v>
      </c>
      <c r="BI148">
        <v>0.1407774658931287</v>
      </c>
      <c r="BJ148">
        <v>-1.9856580267941719</v>
      </c>
      <c r="BK148">
        <v>-0.12636856980655981</v>
      </c>
    </row>
    <row r="149" spans="2:63" x14ac:dyDescent="0.25">
      <c r="B149" t="s">
        <v>311</v>
      </c>
      <c r="C149" t="s">
        <v>111</v>
      </c>
      <c r="D149">
        <v>98.1</v>
      </c>
      <c r="E149">
        <v>0.19</v>
      </c>
      <c r="F149">
        <v>98.1</v>
      </c>
      <c r="G149">
        <v>0.78740690589031814</v>
      </c>
      <c r="H149">
        <v>0.9</v>
      </c>
      <c r="I149" t="s">
        <v>195</v>
      </c>
      <c r="J149" t="s">
        <v>615</v>
      </c>
      <c r="K149">
        <v>0.78934644609736959</v>
      </c>
      <c r="L149" t="s">
        <v>942</v>
      </c>
      <c r="M149">
        <v>0.1407774658931287</v>
      </c>
      <c r="N149">
        <v>3.2719312537103223E-2</v>
      </c>
      <c r="O149">
        <v>-1.9856580267941719</v>
      </c>
      <c r="P149">
        <v>0.22195343867324691</v>
      </c>
      <c r="Q149">
        <v>9.6889059458757934E-2</v>
      </c>
      <c r="R149">
        <v>0.20088500861461811</v>
      </c>
      <c r="S149">
        <v>-2.3341886723024312</v>
      </c>
      <c r="T149">
        <v>-1.6050226329949919</v>
      </c>
      <c r="U149">
        <v>0.13376074457963191</v>
      </c>
      <c r="V149">
        <v>1.0012489201256469</v>
      </c>
      <c r="W149">
        <v>5047.5160723559902</v>
      </c>
      <c r="X149">
        <v>5708.6367028417562</v>
      </c>
      <c r="Y149">
        <v>0</v>
      </c>
      <c r="Z149">
        <v>-1.532618569863365</v>
      </c>
      <c r="AA149">
        <v>0.16679675553210349</v>
      </c>
      <c r="AB149">
        <v>0.29397788307821471</v>
      </c>
      <c r="AC149">
        <v>6.602888384619196E-2</v>
      </c>
      <c r="AD149">
        <v>-1.9499000602430001</v>
      </c>
      <c r="AE149">
        <v>-0.98273451830462877</v>
      </c>
      <c r="AF149">
        <v>8.6185379598926207E-2</v>
      </c>
      <c r="AG149">
        <v>0.29775381119313532</v>
      </c>
      <c r="AH149">
        <v>1</v>
      </c>
      <c r="AI149">
        <v>1</v>
      </c>
      <c r="AJ149">
        <v>0.45773751666210682</v>
      </c>
      <c r="AK149">
        <v>0.26335153516854187</v>
      </c>
      <c r="AL149" t="s">
        <v>114</v>
      </c>
      <c r="AM149">
        <v>0.93131250850924874</v>
      </c>
      <c r="AN149">
        <v>2.4997154050526828E-3</v>
      </c>
      <c r="AS149">
        <v>1.6722666927077679E-2</v>
      </c>
      <c r="AT149">
        <v>1.521669810410034E-3</v>
      </c>
      <c r="AW149">
        <v>0.73488869699065429</v>
      </c>
      <c r="AX149">
        <v>2.4659929557397771E-2</v>
      </c>
      <c r="AY149">
        <v>4.4178288424631916E-3</v>
      </c>
      <c r="AZ149">
        <v>4.535422835581355E-4</v>
      </c>
      <c r="BA149">
        <v>0.99567831003268203</v>
      </c>
      <c r="BB149">
        <v>0.99559357101371504</v>
      </c>
      <c r="BC149">
        <v>0.99523103581863148</v>
      </c>
      <c r="BD149">
        <v>0.92452830188679247</v>
      </c>
      <c r="BE149">
        <v>0.98113207547169812</v>
      </c>
      <c r="BF149">
        <v>-0.127572676952071</v>
      </c>
      <c r="BG149">
        <v>1.216530046910588E-3</v>
      </c>
      <c r="BH149">
        <v>-9.5359764800392009E-3</v>
      </c>
      <c r="BI149">
        <v>0.1407774658931287</v>
      </c>
      <c r="BJ149">
        <v>-1.9856580267941719</v>
      </c>
      <c r="BK149">
        <v>-0.127572676952071</v>
      </c>
    </row>
    <row r="150" spans="2:63" x14ac:dyDescent="0.25">
      <c r="B150" t="s">
        <v>298</v>
      </c>
      <c r="C150" t="s">
        <v>111</v>
      </c>
      <c r="D150">
        <v>98.1</v>
      </c>
      <c r="E150">
        <v>9.4E-2</v>
      </c>
      <c r="F150">
        <v>98.1</v>
      </c>
      <c r="G150">
        <v>0.78619756427604881</v>
      </c>
      <c r="H150">
        <v>5.2</v>
      </c>
      <c r="I150" t="s">
        <v>195</v>
      </c>
      <c r="J150" t="s">
        <v>616</v>
      </c>
      <c r="K150">
        <v>0.77943014142701139</v>
      </c>
      <c r="L150" t="s">
        <v>943</v>
      </c>
      <c r="M150">
        <v>0.1227919857427298</v>
      </c>
      <c r="N150">
        <v>5.9356345525871162E-3</v>
      </c>
      <c r="O150">
        <v>-2.0984310821112642</v>
      </c>
      <c r="P150">
        <v>4.8338246854782822E-2</v>
      </c>
      <c r="Q150">
        <v>0.11322552822199621</v>
      </c>
      <c r="R150">
        <v>0.13260705467258871</v>
      </c>
      <c r="S150">
        <v>-2.1783736243307552</v>
      </c>
      <c r="T150">
        <v>-2.0203650000960698</v>
      </c>
      <c r="U150">
        <v>0.61205123758402213</v>
      </c>
      <c r="V150">
        <v>1.0007322875968181</v>
      </c>
      <c r="W150">
        <v>4950.7803521501874</v>
      </c>
      <c r="X150">
        <v>5724.6502284974376</v>
      </c>
      <c r="Y150">
        <v>0</v>
      </c>
      <c r="Z150">
        <v>-1.7656375178097261</v>
      </c>
      <c r="AA150">
        <v>0.1229806087882568</v>
      </c>
      <c r="AB150">
        <v>8.0657042777253302E-2</v>
      </c>
      <c r="AC150">
        <v>2.8633667652790899E-2</v>
      </c>
      <c r="AD150">
        <v>-1.892828628927349</v>
      </c>
      <c r="AE150">
        <v>-1.62649953052649</v>
      </c>
      <c r="AF150">
        <v>7.811900681974826E-2</v>
      </c>
      <c r="AG150">
        <v>0.17223742015856219</v>
      </c>
      <c r="AH150">
        <v>0.9285714285714286</v>
      </c>
      <c r="AI150">
        <v>0.9285714285714286</v>
      </c>
      <c r="AJ150">
        <v>0.52918182632286603</v>
      </c>
      <c r="AK150">
        <v>0.23588248649807211</v>
      </c>
      <c r="AL150" t="s">
        <v>114</v>
      </c>
      <c r="AM150">
        <v>0.93131250850924874</v>
      </c>
      <c r="AN150">
        <v>2.4997154050526828E-3</v>
      </c>
      <c r="AS150">
        <v>1.6722666927077679E-2</v>
      </c>
      <c r="AT150">
        <v>1.521669810410034E-3</v>
      </c>
      <c r="AW150">
        <v>0.73488869699065429</v>
      </c>
      <c r="AX150">
        <v>2.4659929557397771E-2</v>
      </c>
      <c r="AY150">
        <v>4.4178288424631916E-3</v>
      </c>
      <c r="AZ150">
        <v>4.535422835581355E-4</v>
      </c>
      <c r="BA150">
        <v>0.99567831003268203</v>
      </c>
      <c r="BB150">
        <v>0.99559357101371504</v>
      </c>
      <c r="BC150">
        <v>0.99523103581863148</v>
      </c>
      <c r="BD150">
        <v>0.92452830188679247</v>
      </c>
      <c r="BE150">
        <v>0.98113207547169812</v>
      </c>
      <c r="BF150">
        <v>-0.1287821581451479</v>
      </c>
      <c r="BG150">
        <v>1.2169440435038691E-3</v>
      </c>
      <c r="BH150">
        <v>-9.4496323173298164E-3</v>
      </c>
      <c r="BI150">
        <v>0.1227919857427298</v>
      </c>
      <c r="BJ150">
        <v>-2.0984310821112642</v>
      </c>
      <c r="BK150">
        <v>-0.1287821581451479</v>
      </c>
    </row>
    <row r="151" spans="2:63" x14ac:dyDescent="0.25">
      <c r="B151" t="s">
        <v>318</v>
      </c>
      <c r="C151" t="s">
        <v>111</v>
      </c>
      <c r="D151">
        <v>98.1</v>
      </c>
      <c r="E151">
        <v>0.13500000000000001</v>
      </c>
      <c r="F151">
        <v>98.1</v>
      </c>
      <c r="G151">
        <v>0.78619756427604881</v>
      </c>
      <c r="H151">
        <v>5.8</v>
      </c>
      <c r="I151" t="s">
        <v>195</v>
      </c>
      <c r="J151" t="s">
        <v>616</v>
      </c>
      <c r="K151">
        <v>0.77943014142701139</v>
      </c>
      <c r="L151" t="s">
        <v>943</v>
      </c>
      <c r="M151">
        <v>0.1227919857427298</v>
      </c>
      <c r="N151">
        <v>5.9356345525871162E-3</v>
      </c>
      <c r="O151">
        <v>-2.0984310821112642</v>
      </c>
      <c r="P151">
        <v>4.8338246854782822E-2</v>
      </c>
      <c r="Q151">
        <v>0.11322552822199621</v>
      </c>
      <c r="R151">
        <v>0.13260705467258871</v>
      </c>
      <c r="S151">
        <v>-2.1783736243307552</v>
      </c>
      <c r="T151">
        <v>-2.0203650000960698</v>
      </c>
      <c r="U151">
        <v>0.61205123758402213</v>
      </c>
      <c r="V151">
        <v>1.0007322875968181</v>
      </c>
      <c r="W151">
        <v>4950.7803521501874</v>
      </c>
      <c r="X151">
        <v>5724.6502284974376</v>
      </c>
      <c r="Y151">
        <v>0</v>
      </c>
      <c r="Z151">
        <v>-1.7656375178097261</v>
      </c>
      <c r="AA151">
        <v>0.1229806087882568</v>
      </c>
      <c r="AB151">
        <v>8.0657042777253302E-2</v>
      </c>
      <c r="AC151">
        <v>2.8633667652790899E-2</v>
      </c>
      <c r="AD151">
        <v>-1.892828628927349</v>
      </c>
      <c r="AE151">
        <v>-1.62649953052649</v>
      </c>
      <c r="AF151">
        <v>7.811900681974826E-2</v>
      </c>
      <c r="AG151">
        <v>0.17223742015856219</v>
      </c>
      <c r="AH151">
        <v>0.9285714285714286</v>
      </c>
      <c r="AI151">
        <v>0.9285714285714286</v>
      </c>
      <c r="AJ151">
        <v>0.52918182632286603</v>
      </c>
      <c r="AK151">
        <v>0.23588248649807211</v>
      </c>
      <c r="AL151" t="s">
        <v>114</v>
      </c>
      <c r="AM151">
        <v>0.93131250850924874</v>
      </c>
      <c r="AN151">
        <v>2.4997154050526828E-3</v>
      </c>
      <c r="AS151">
        <v>1.6722666927077679E-2</v>
      </c>
      <c r="AT151">
        <v>1.521669810410034E-3</v>
      </c>
      <c r="AW151">
        <v>0.73488869699065429</v>
      </c>
      <c r="AX151">
        <v>2.4659929557397771E-2</v>
      </c>
      <c r="AY151">
        <v>4.4178288424631916E-3</v>
      </c>
      <c r="AZ151">
        <v>4.535422835581355E-4</v>
      </c>
      <c r="BA151">
        <v>0.99567831003268203</v>
      </c>
      <c r="BB151">
        <v>0.99559357101371504</v>
      </c>
      <c r="BC151">
        <v>0.99523103581863148</v>
      </c>
      <c r="BD151">
        <v>0.92452830188679247</v>
      </c>
      <c r="BE151">
        <v>0.98113207547169812</v>
      </c>
      <c r="BF151">
        <v>-0.1287892222395943</v>
      </c>
      <c r="BG151">
        <v>1.2106180294837131E-3</v>
      </c>
      <c r="BH151">
        <v>-9.3999948786982167E-3</v>
      </c>
      <c r="BI151">
        <v>0.1227919857427298</v>
      </c>
      <c r="BJ151">
        <v>-2.0984310821112642</v>
      </c>
      <c r="BK151">
        <v>-0.1287892222395943</v>
      </c>
    </row>
    <row r="152" spans="2:63" x14ac:dyDescent="0.25">
      <c r="B152" t="s">
        <v>332</v>
      </c>
      <c r="C152" t="s">
        <v>111</v>
      </c>
      <c r="D152">
        <v>98.1</v>
      </c>
      <c r="E152">
        <v>0.122</v>
      </c>
      <c r="F152">
        <v>98.1</v>
      </c>
      <c r="G152">
        <v>0.78619756427604881</v>
      </c>
      <c r="H152">
        <v>12</v>
      </c>
      <c r="I152" t="s">
        <v>195</v>
      </c>
      <c r="J152" t="s">
        <v>616</v>
      </c>
      <c r="K152">
        <v>0.77943014142701139</v>
      </c>
      <c r="L152" t="s">
        <v>943</v>
      </c>
      <c r="M152">
        <v>0.1227919857427298</v>
      </c>
      <c r="N152">
        <v>5.9356345525871162E-3</v>
      </c>
      <c r="O152">
        <v>-2.0984310821112642</v>
      </c>
      <c r="P152">
        <v>4.8338246854782822E-2</v>
      </c>
      <c r="Q152">
        <v>0.11322552822199621</v>
      </c>
      <c r="R152">
        <v>0.13260705467258871</v>
      </c>
      <c r="S152">
        <v>-2.1783736243307552</v>
      </c>
      <c r="T152">
        <v>-2.0203650000960698</v>
      </c>
      <c r="U152">
        <v>0.61205123758402213</v>
      </c>
      <c r="V152">
        <v>1.0007322875968181</v>
      </c>
      <c r="W152">
        <v>4950.7803521501874</v>
      </c>
      <c r="X152">
        <v>5724.6502284974376</v>
      </c>
      <c r="Y152">
        <v>0</v>
      </c>
      <c r="Z152">
        <v>-1.7656375178097261</v>
      </c>
      <c r="AA152">
        <v>0.1229806087882568</v>
      </c>
      <c r="AB152">
        <v>8.0657042777253302E-2</v>
      </c>
      <c r="AC152">
        <v>2.8633667652790899E-2</v>
      </c>
      <c r="AD152">
        <v>-1.892828628927349</v>
      </c>
      <c r="AE152">
        <v>-1.62649953052649</v>
      </c>
      <c r="AF152">
        <v>7.811900681974826E-2</v>
      </c>
      <c r="AG152">
        <v>0.17223742015856219</v>
      </c>
      <c r="AH152">
        <v>0.9285714285714286</v>
      </c>
      <c r="AI152">
        <v>0.9285714285714286</v>
      </c>
      <c r="AJ152">
        <v>0.52918182632286603</v>
      </c>
      <c r="AK152">
        <v>0.23588248649807211</v>
      </c>
      <c r="AL152" t="s">
        <v>114</v>
      </c>
      <c r="AM152">
        <v>0.93131250850924874</v>
      </c>
      <c r="AN152">
        <v>2.4997154050526828E-3</v>
      </c>
      <c r="AS152">
        <v>1.6722666927077679E-2</v>
      </c>
      <c r="AT152">
        <v>1.521669810410034E-3</v>
      </c>
      <c r="AW152">
        <v>0.73488869699065429</v>
      </c>
      <c r="AX152">
        <v>2.4659929557397771E-2</v>
      </c>
      <c r="AY152">
        <v>4.4178288424631916E-3</v>
      </c>
      <c r="AZ152">
        <v>4.535422835581355E-4</v>
      </c>
      <c r="BA152">
        <v>0.99567831003268203</v>
      </c>
      <c r="BB152">
        <v>0.99559357101371504</v>
      </c>
      <c r="BC152">
        <v>0.99523103581863148</v>
      </c>
      <c r="BD152">
        <v>0.92452830188679247</v>
      </c>
      <c r="BE152">
        <v>0.98113207547169812</v>
      </c>
      <c r="BF152">
        <v>-0.12878682180009479</v>
      </c>
      <c r="BG152">
        <v>1.213714079251367E-3</v>
      </c>
      <c r="BH152">
        <v>-9.4242101970286665E-3</v>
      </c>
      <c r="BI152">
        <v>0.1227919857427298</v>
      </c>
      <c r="BJ152">
        <v>-2.0984310821112642</v>
      </c>
      <c r="BK152">
        <v>-0.12878682180009479</v>
      </c>
    </row>
    <row r="153" spans="2:63" x14ac:dyDescent="0.25">
      <c r="B153" t="s">
        <v>333</v>
      </c>
      <c r="C153" t="s">
        <v>111</v>
      </c>
      <c r="D153">
        <v>98.1</v>
      </c>
      <c r="E153">
        <v>0.115</v>
      </c>
      <c r="F153">
        <v>98.1</v>
      </c>
      <c r="G153">
        <v>0.78498985801217036</v>
      </c>
      <c r="H153">
        <v>29</v>
      </c>
      <c r="I153" t="s">
        <v>195</v>
      </c>
      <c r="J153" t="s">
        <v>616</v>
      </c>
      <c r="K153">
        <v>0.77943014142701139</v>
      </c>
      <c r="L153" t="s">
        <v>943</v>
      </c>
      <c r="M153">
        <v>0.1227919857427298</v>
      </c>
      <c r="N153">
        <v>5.9356345525871162E-3</v>
      </c>
      <c r="O153">
        <v>-2.0984310821112642</v>
      </c>
      <c r="P153">
        <v>4.8338246854782822E-2</v>
      </c>
      <c r="Q153">
        <v>0.11322552822199621</v>
      </c>
      <c r="R153">
        <v>0.13260705467258871</v>
      </c>
      <c r="S153">
        <v>-2.1783736243307552</v>
      </c>
      <c r="T153">
        <v>-2.0203650000960698</v>
      </c>
      <c r="U153">
        <v>0.61205123758402213</v>
      </c>
      <c r="V153">
        <v>1.0007322875968181</v>
      </c>
      <c r="W153">
        <v>4950.7803521501874</v>
      </c>
      <c r="X153">
        <v>5724.6502284974376</v>
      </c>
      <c r="Y153">
        <v>0</v>
      </c>
      <c r="Z153">
        <v>-1.7656375178097261</v>
      </c>
      <c r="AA153">
        <v>0.1229806087882568</v>
      </c>
      <c r="AB153">
        <v>8.0657042777253302E-2</v>
      </c>
      <c r="AC153">
        <v>2.8633667652790899E-2</v>
      </c>
      <c r="AD153">
        <v>-1.892828628927349</v>
      </c>
      <c r="AE153">
        <v>-1.62649953052649</v>
      </c>
      <c r="AF153">
        <v>7.811900681974826E-2</v>
      </c>
      <c r="AG153">
        <v>0.17223742015856219</v>
      </c>
      <c r="AH153">
        <v>0.9285714285714286</v>
      </c>
      <c r="AI153">
        <v>0.9285714285714286</v>
      </c>
      <c r="AJ153">
        <v>0.52918182632286603</v>
      </c>
      <c r="AK153">
        <v>0.23588248649807211</v>
      </c>
      <c r="AL153" t="s">
        <v>114</v>
      </c>
      <c r="AM153">
        <v>0.93131250850924874</v>
      </c>
      <c r="AN153">
        <v>2.4997154050526828E-3</v>
      </c>
      <c r="AS153">
        <v>1.6722666927077679E-2</v>
      </c>
      <c r="AT153">
        <v>1.521669810410034E-3</v>
      </c>
      <c r="AW153">
        <v>0.73488869699065429</v>
      </c>
      <c r="AX153">
        <v>2.4659929557397771E-2</v>
      </c>
      <c r="AY153">
        <v>4.4178288424631916E-3</v>
      </c>
      <c r="AZ153">
        <v>4.535422835581355E-4</v>
      </c>
      <c r="BA153">
        <v>0.99567831003268203</v>
      </c>
      <c r="BB153">
        <v>0.99559357101371504</v>
      </c>
      <c r="BC153">
        <v>0.99523103581863148</v>
      </c>
      <c r="BD153">
        <v>0.92452830188679247</v>
      </c>
      <c r="BE153">
        <v>0.98113207547169812</v>
      </c>
      <c r="BF153">
        <v>-0.12999520271869169</v>
      </c>
      <c r="BG153">
        <v>1.2140509833616659E-3</v>
      </c>
      <c r="BH153">
        <v>-9.3391983547951325E-3</v>
      </c>
      <c r="BI153">
        <v>0.1227919857427298</v>
      </c>
      <c r="BJ153">
        <v>-2.0984310821112642</v>
      </c>
      <c r="BK153">
        <v>-0.12999520271869169</v>
      </c>
    </row>
    <row r="154" spans="2:63" x14ac:dyDescent="0.25">
      <c r="B154" t="s">
        <v>295</v>
      </c>
      <c r="C154" t="s">
        <v>111</v>
      </c>
      <c r="D154">
        <v>98.1</v>
      </c>
      <c r="E154">
        <v>0.108</v>
      </c>
      <c r="F154">
        <v>98.1</v>
      </c>
      <c r="G154">
        <v>0.78378378378378399</v>
      </c>
      <c r="H154">
        <v>53</v>
      </c>
      <c r="I154" t="s">
        <v>195</v>
      </c>
      <c r="J154" t="s">
        <v>616</v>
      </c>
      <c r="K154">
        <v>0.77943014142701139</v>
      </c>
      <c r="L154" t="s">
        <v>943</v>
      </c>
      <c r="M154">
        <v>0.1227919857427298</v>
      </c>
      <c r="N154">
        <v>5.9356345525871162E-3</v>
      </c>
      <c r="O154">
        <v>-2.0984310821112642</v>
      </c>
      <c r="P154">
        <v>4.8338246854782822E-2</v>
      </c>
      <c r="Q154">
        <v>0.11322552822199621</v>
      </c>
      <c r="R154">
        <v>0.13260705467258871</v>
      </c>
      <c r="S154">
        <v>-2.1783736243307552</v>
      </c>
      <c r="T154">
        <v>-2.0203650000960698</v>
      </c>
      <c r="U154">
        <v>0.61205123758402213</v>
      </c>
      <c r="V154">
        <v>1.0007322875968181</v>
      </c>
      <c r="W154">
        <v>4950.7803521501874</v>
      </c>
      <c r="X154">
        <v>5724.6502284974376</v>
      </c>
      <c r="Y154">
        <v>0</v>
      </c>
      <c r="Z154">
        <v>-1.7656375178097261</v>
      </c>
      <c r="AA154">
        <v>0.1229806087882568</v>
      </c>
      <c r="AB154">
        <v>8.0657042777253302E-2</v>
      </c>
      <c r="AC154">
        <v>2.8633667652790899E-2</v>
      </c>
      <c r="AD154">
        <v>-1.892828628927349</v>
      </c>
      <c r="AE154">
        <v>-1.62649953052649</v>
      </c>
      <c r="AF154">
        <v>7.811900681974826E-2</v>
      </c>
      <c r="AG154">
        <v>0.17223742015856219</v>
      </c>
      <c r="AH154">
        <v>0.9285714285714286</v>
      </c>
      <c r="AI154">
        <v>0.9285714285714286</v>
      </c>
      <c r="AJ154">
        <v>0.52918182632286603</v>
      </c>
      <c r="AK154">
        <v>0.23588248649807211</v>
      </c>
      <c r="AL154" t="s">
        <v>114</v>
      </c>
      <c r="AM154">
        <v>0.93131250850924874</v>
      </c>
      <c r="AN154">
        <v>2.4997154050526828E-3</v>
      </c>
      <c r="AS154">
        <v>1.6722666927077679E-2</v>
      </c>
      <c r="AT154">
        <v>1.521669810410034E-3</v>
      </c>
      <c r="AW154">
        <v>0.73488869699065429</v>
      </c>
      <c r="AX154">
        <v>2.4659929557397771E-2</v>
      </c>
      <c r="AY154">
        <v>4.4178288424631916E-3</v>
      </c>
      <c r="AZ154">
        <v>4.535422835581355E-4</v>
      </c>
      <c r="BA154">
        <v>0.99567831003268203</v>
      </c>
      <c r="BB154">
        <v>0.99559357101371504</v>
      </c>
      <c r="BC154">
        <v>0.99523103581863148</v>
      </c>
      <c r="BD154">
        <v>0.92452830188679247</v>
      </c>
      <c r="BE154">
        <v>0.98113207547169812</v>
      </c>
      <c r="BF154">
        <v>-0.1312000533865878</v>
      </c>
      <c r="BG154">
        <v>1.213782809871768E-3</v>
      </c>
      <c r="BH154">
        <v>-9.2513896034424128E-3</v>
      </c>
      <c r="BI154">
        <v>0.1227919857427298</v>
      </c>
      <c r="BJ154">
        <v>-2.0984310821112642</v>
      </c>
      <c r="BK154">
        <v>-0.1312000533865878</v>
      </c>
    </row>
    <row r="155" spans="2:63" x14ac:dyDescent="0.25">
      <c r="B155" t="s">
        <v>300</v>
      </c>
      <c r="C155" t="s">
        <v>111</v>
      </c>
      <c r="D155">
        <v>98.1</v>
      </c>
      <c r="E155">
        <v>0.13500000000000001</v>
      </c>
      <c r="F155">
        <v>98.1</v>
      </c>
      <c r="G155">
        <v>0.78137651821862364</v>
      </c>
      <c r="H155">
        <v>14</v>
      </c>
      <c r="I155" t="s">
        <v>195</v>
      </c>
      <c r="J155" t="s">
        <v>616</v>
      </c>
      <c r="K155">
        <v>0.77943014142701139</v>
      </c>
      <c r="L155" t="s">
        <v>943</v>
      </c>
      <c r="M155">
        <v>0.1227919857427298</v>
      </c>
      <c r="N155">
        <v>5.9356345525871162E-3</v>
      </c>
      <c r="O155">
        <v>-2.0984310821112642</v>
      </c>
      <c r="P155">
        <v>4.8338246854782822E-2</v>
      </c>
      <c r="Q155">
        <v>0.11322552822199621</v>
      </c>
      <c r="R155">
        <v>0.13260705467258871</v>
      </c>
      <c r="S155">
        <v>-2.1783736243307552</v>
      </c>
      <c r="T155">
        <v>-2.0203650000960698</v>
      </c>
      <c r="U155">
        <v>0.61205123758402213</v>
      </c>
      <c r="V155">
        <v>1.0007322875968181</v>
      </c>
      <c r="W155">
        <v>4950.7803521501874</v>
      </c>
      <c r="X155">
        <v>5724.6502284974376</v>
      </c>
      <c r="Y155">
        <v>0</v>
      </c>
      <c r="Z155">
        <v>-1.7656375178097261</v>
      </c>
      <c r="AA155">
        <v>0.1229806087882568</v>
      </c>
      <c r="AB155">
        <v>8.0657042777253302E-2</v>
      </c>
      <c r="AC155">
        <v>2.8633667652790899E-2</v>
      </c>
      <c r="AD155">
        <v>-1.892828628927349</v>
      </c>
      <c r="AE155">
        <v>-1.62649953052649</v>
      </c>
      <c r="AF155">
        <v>7.811900681974826E-2</v>
      </c>
      <c r="AG155">
        <v>0.17223742015856219</v>
      </c>
      <c r="AH155">
        <v>0.9285714285714286</v>
      </c>
      <c r="AI155">
        <v>0.9285714285714286</v>
      </c>
      <c r="AJ155">
        <v>0.52918182632286603</v>
      </c>
      <c r="AK155">
        <v>0.23588248649807211</v>
      </c>
      <c r="AL155" t="s">
        <v>114</v>
      </c>
      <c r="AM155">
        <v>0.93131250850924874</v>
      </c>
      <c r="AN155">
        <v>2.4997154050526828E-3</v>
      </c>
      <c r="AS155">
        <v>1.6722666927077679E-2</v>
      </c>
      <c r="AT155">
        <v>1.521669810410034E-3</v>
      </c>
      <c r="AW155">
        <v>0.73488869699065429</v>
      </c>
      <c r="AX155">
        <v>2.4659929557397771E-2</v>
      </c>
      <c r="AY155">
        <v>4.4178288424631916E-3</v>
      </c>
      <c r="AZ155">
        <v>4.535422835581355E-4</v>
      </c>
      <c r="BA155">
        <v>0.99567831003268203</v>
      </c>
      <c r="BB155">
        <v>0.99559357101371504</v>
      </c>
      <c r="BC155">
        <v>0.99523103581863148</v>
      </c>
      <c r="BD155">
        <v>0.92452830188679247</v>
      </c>
      <c r="BE155">
        <v>0.98113207547169812</v>
      </c>
      <c r="BF155">
        <v>-0.133609936135728</v>
      </c>
      <c r="BG155">
        <v>1.217437198343461E-3</v>
      </c>
      <c r="BH155">
        <v>-9.1118762088676086E-3</v>
      </c>
      <c r="BI155">
        <v>0.1227919857427298</v>
      </c>
      <c r="BJ155">
        <v>-2.0984310821112642</v>
      </c>
      <c r="BK155">
        <v>-0.133609936135728</v>
      </c>
    </row>
    <row r="156" spans="2:63" x14ac:dyDescent="0.25">
      <c r="B156" t="s">
        <v>323</v>
      </c>
      <c r="C156" t="s">
        <v>111</v>
      </c>
      <c r="D156">
        <v>98.1</v>
      </c>
      <c r="E156">
        <v>0.17799999999999999</v>
      </c>
      <c r="F156">
        <v>98.1</v>
      </c>
      <c r="G156">
        <v>0.78137651821862364</v>
      </c>
      <c r="H156">
        <v>0.6</v>
      </c>
      <c r="I156" t="s">
        <v>195</v>
      </c>
      <c r="J156" t="s">
        <v>616</v>
      </c>
      <c r="K156">
        <v>0.77943014142701139</v>
      </c>
      <c r="L156" t="s">
        <v>943</v>
      </c>
      <c r="M156">
        <v>0.1227919857427298</v>
      </c>
      <c r="N156">
        <v>5.9356345525871162E-3</v>
      </c>
      <c r="O156">
        <v>-2.0984310821112642</v>
      </c>
      <c r="P156">
        <v>4.8338246854782822E-2</v>
      </c>
      <c r="Q156">
        <v>0.11322552822199621</v>
      </c>
      <c r="R156">
        <v>0.13260705467258871</v>
      </c>
      <c r="S156">
        <v>-2.1783736243307552</v>
      </c>
      <c r="T156">
        <v>-2.0203650000960698</v>
      </c>
      <c r="U156">
        <v>0.61205123758402213</v>
      </c>
      <c r="V156">
        <v>1.0007322875968181</v>
      </c>
      <c r="W156">
        <v>4950.7803521501874</v>
      </c>
      <c r="X156">
        <v>5724.6502284974376</v>
      </c>
      <c r="Y156">
        <v>0</v>
      </c>
      <c r="Z156">
        <v>-1.7656375178097261</v>
      </c>
      <c r="AA156">
        <v>0.1229806087882568</v>
      </c>
      <c r="AB156">
        <v>8.0657042777253302E-2</v>
      </c>
      <c r="AC156">
        <v>2.8633667652790899E-2</v>
      </c>
      <c r="AD156">
        <v>-1.892828628927349</v>
      </c>
      <c r="AE156">
        <v>-1.62649953052649</v>
      </c>
      <c r="AF156">
        <v>7.811900681974826E-2</v>
      </c>
      <c r="AG156">
        <v>0.17223742015856219</v>
      </c>
      <c r="AH156">
        <v>0.9285714285714286</v>
      </c>
      <c r="AI156">
        <v>0.9285714285714286</v>
      </c>
      <c r="AJ156">
        <v>0.52918182632286603</v>
      </c>
      <c r="AK156">
        <v>0.23588248649807211</v>
      </c>
      <c r="AL156" t="s">
        <v>114</v>
      </c>
      <c r="AM156">
        <v>0.93131250850924874</v>
      </c>
      <c r="AN156">
        <v>2.4997154050526828E-3</v>
      </c>
      <c r="AS156">
        <v>1.6722666927077679E-2</v>
      </c>
      <c r="AT156">
        <v>1.521669810410034E-3</v>
      </c>
      <c r="AW156">
        <v>0.73488869699065429</v>
      </c>
      <c r="AX156">
        <v>2.4659929557397771E-2</v>
      </c>
      <c r="AY156">
        <v>4.4178288424631916E-3</v>
      </c>
      <c r="AZ156">
        <v>4.535422835581355E-4</v>
      </c>
      <c r="BA156">
        <v>0.99567831003268203</v>
      </c>
      <c r="BB156">
        <v>0.99559357101371504</v>
      </c>
      <c r="BC156">
        <v>0.99523103581863148</v>
      </c>
      <c r="BD156">
        <v>0.92452830188679247</v>
      </c>
      <c r="BE156">
        <v>0.98113207547169812</v>
      </c>
      <c r="BF156">
        <v>-0.13359877876465351</v>
      </c>
      <c r="BG156">
        <v>1.2167856343136209E-3</v>
      </c>
      <c r="BH156">
        <v>-9.1077601574270448E-3</v>
      </c>
      <c r="BI156">
        <v>0.1227919857427298</v>
      </c>
      <c r="BJ156">
        <v>-2.0984310821112642</v>
      </c>
      <c r="BK156">
        <v>-0.13359877876465351</v>
      </c>
    </row>
    <row r="157" spans="2:63" x14ac:dyDescent="0.25">
      <c r="B157" t="s">
        <v>308</v>
      </c>
      <c r="C157" t="s">
        <v>111</v>
      </c>
      <c r="D157">
        <v>98.1</v>
      </c>
      <c r="E157">
        <v>0.09</v>
      </c>
      <c r="F157">
        <v>98.1</v>
      </c>
      <c r="G157">
        <v>0.7801753202966959</v>
      </c>
      <c r="H157">
        <v>28</v>
      </c>
      <c r="I157" t="s">
        <v>195</v>
      </c>
      <c r="J157" t="s">
        <v>616</v>
      </c>
      <c r="K157">
        <v>0.77943014142701139</v>
      </c>
      <c r="L157" t="s">
        <v>943</v>
      </c>
      <c r="M157">
        <v>0.1227919857427298</v>
      </c>
      <c r="N157">
        <v>5.9356345525871162E-3</v>
      </c>
      <c r="O157">
        <v>-2.0984310821112642</v>
      </c>
      <c r="P157">
        <v>4.8338246854782822E-2</v>
      </c>
      <c r="Q157">
        <v>0.11322552822199621</v>
      </c>
      <c r="R157">
        <v>0.13260705467258871</v>
      </c>
      <c r="S157">
        <v>-2.1783736243307552</v>
      </c>
      <c r="T157">
        <v>-2.0203650000960698</v>
      </c>
      <c r="U157">
        <v>0.61205123758402213</v>
      </c>
      <c r="V157">
        <v>1.0007322875968181</v>
      </c>
      <c r="W157">
        <v>4950.7803521501874</v>
      </c>
      <c r="X157">
        <v>5724.6502284974376</v>
      </c>
      <c r="Y157">
        <v>0</v>
      </c>
      <c r="Z157">
        <v>-1.7656375178097261</v>
      </c>
      <c r="AA157">
        <v>0.1229806087882568</v>
      </c>
      <c r="AB157">
        <v>8.0657042777253302E-2</v>
      </c>
      <c r="AC157">
        <v>2.8633667652790899E-2</v>
      </c>
      <c r="AD157">
        <v>-1.892828628927349</v>
      </c>
      <c r="AE157">
        <v>-1.62649953052649</v>
      </c>
      <c r="AF157">
        <v>7.811900681974826E-2</v>
      </c>
      <c r="AG157">
        <v>0.17223742015856219</v>
      </c>
      <c r="AH157">
        <v>0.9285714285714286</v>
      </c>
      <c r="AI157">
        <v>0.9285714285714286</v>
      </c>
      <c r="AJ157">
        <v>0.52918182632286603</v>
      </c>
      <c r="AK157">
        <v>0.23588248649807211</v>
      </c>
      <c r="AL157" t="s">
        <v>114</v>
      </c>
      <c r="AM157">
        <v>0.93131250850924874</v>
      </c>
      <c r="AN157">
        <v>2.4997154050526828E-3</v>
      </c>
      <c r="AS157">
        <v>1.6722666927077679E-2</v>
      </c>
      <c r="AT157">
        <v>1.521669810410034E-3</v>
      </c>
      <c r="AW157">
        <v>0.73488869699065429</v>
      </c>
      <c r="AX157">
        <v>2.4659929557397771E-2</v>
      </c>
      <c r="AY157">
        <v>4.4178288424631916E-3</v>
      </c>
      <c r="AZ157">
        <v>4.535422835581355E-4</v>
      </c>
      <c r="BA157">
        <v>0.99567831003268203</v>
      </c>
      <c r="BB157">
        <v>0.99559357101371504</v>
      </c>
      <c r="BC157">
        <v>0.99523103581863148</v>
      </c>
      <c r="BD157">
        <v>0.92452830188679247</v>
      </c>
      <c r="BE157">
        <v>0.98113207547169812</v>
      </c>
      <c r="BF157">
        <v>-0.1348037617464469</v>
      </c>
      <c r="BG157">
        <v>1.212144975650019E-3</v>
      </c>
      <c r="BH157">
        <v>-8.9919224801007346E-3</v>
      </c>
      <c r="BI157">
        <v>0.1227919857427298</v>
      </c>
      <c r="BJ157">
        <v>-2.0984310821112642</v>
      </c>
      <c r="BK157">
        <v>-0.1348037617464469</v>
      </c>
    </row>
    <row r="158" spans="2:63" x14ac:dyDescent="0.25">
      <c r="B158" t="s">
        <v>309</v>
      </c>
      <c r="C158" t="s">
        <v>111</v>
      </c>
      <c r="D158">
        <v>98.1</v>
      </c>
      <c r="E158">
        <v>0.14000000000000001</v>
      </c>
      <c r="F158">
        <v>98.1</v>
      </c>
      <c r="G158">
        <v>0.7801753202966959</v>
      </c>
      <c r="H158">
        <v>19</v>
      </c>
      <c r="I158" t="s">
        <v>195</v>
      </c>
      <c r="J158" t="s">
        <v>616</v>
      </c>
      <c r="K158">
        <v>0.77943014142701139</v>
      </c>
      <c r="L158" t="s">
        <v>943</v>
      </c>
      <c r="M158">
        <v>0.1227919857427298</v>
      </c>
      <c r="N158">
        <v>5.9356345525871162E-3</v>
      </c>
      <c r="O158">
        <v>-2.0984310821112642</v>
      </c>
      <c r="P158">
        <v>4.8338246854782822E-2</v>
      </c>
      <c r="Q158">
        <v>0.11322552822199621</v>
      </c>
      <c r="R158">
        <v>0.13260705467258871</v>
      </c>
      <c r="S158">
        <v>-2.1783736243307552</v>
      </c>
      <c r="T158">
        <v>-2.0203650000960698</v>
      </c>
      <c r="U158">
        <v>0.61205123758402213</v>
      </c>
      <c r="V158">
        <v>1.0007322875968181</v>
      </c>
      <c r="W158">
        <v>4950.7803521501874</v>
      </c>
      <c r="X158">
        <v>5724.6502284974376</v>
      </c>
      <c r="Y158">
        <v>0</v>
      </c>
      <c r="Z158">
        <v>-1.7656375178097261</v>
      </c>
      <c r="AA158">
        <v>0.1229806087882568</v>
      </c>
      <c r="AB158">
        <v>8.0657042777253302E-2</v>
      </c>
      <c r="AC158">
        <v>2.8633667652790899E-2</v>
      </c>
      <c r="AD158">
        <v>-1.892828628927349</v>
      </c>
      <c r="AE158">
        <v>-1.62649953052649</v>
      </c>
      <c r="AF158">
        <v>7.811900681974826E-2</v>
      </c>
      <c r="AG158">
        <v>0.17223742015856219</v>
      </c>
      <c r="AH158">
        <v>0.9285714285714286</v>
      </c>
      <c r="AI158">
        <v>0.9285714285714286</v>
      </c>
      <c r="AJ158">
        <v>0.52918182632286603</v>
      </c>
      <c r="AK158">
        <v>0.23588248649807211</v>
      </c>
      <c r="AL158" t="s">
        <v>114</v>
      </c>
      <c r="AM158">
        <v>0.93131250850924874</v>
      </c>
      <c r="AN158">
        <v>2.4997154050526828E-3</v>
      </c>
      <c r="AS158">
        <v>1.6722666927077679E-2</v>
      </c>
      <c r="AT158">
        <v>1.521669810410034E-3</v>
      </c>
      <c r="AW158">
        <v>0.73488869699065429</v>
      </c>
      <c r="AX158">
        <v>2.4659929557397771E-2</v>
      </c>
      <c r="AY158">
        <v>4.4178288424631916E-3</v>
      </c>
      <c r="AZ158">
        <v>4.535422835581355E-4</v>
      </c>
      <c r="BA158">
        <v>0.99567831003268203</v>
      </c>
      <c r="BB158">
        <v>0.99559357101371504</v>
      </c>
      <c r="BC158">
        <v>0.99523103581863148</v>
      </c>
      <c r="BD158">
        <v>0.92452830188679247</v>
      </c>
      <c r="BE158">
        <v>0.98113207547169812</v>
      </c>
      <c r="BF158">
        <v>-0.13480814404194241</v>
      </c>
      <c r="BG158">
        <v>1.211971991348514E-3</v>
      </c>
      <c r="BH158">
        <v>-8.990346985056314E-3</v>
      </c>
      <c r="BI158">
        <v>0.1227919857427298</v>
      </c>
      <c r="BJ158">
        <v>-2.0984310821112642</v>
      </c>
      <c r="BK158">
        <v>-0.13480814404194241</v>
      </c>
    </row>
    <row r="159" spans="2:63" x14ac:dyDescent="0.25">
      <c r="B159" t="s">
        <v>302</v>
      </c>
      <c r="C159" t="s">
        <v>111</v>
      </c>
      <c r="D159">
        <v>98.1</v>
      </c>
      <c r="E159">
        <v>0.11</v>
      </c>
      <c r="F159">
        <v>98.1</v>
      </c>
      <c r="G159">
        <v>0.77897574123989233</v>
      </c>
      <c r="H159">
        <v>76</v>
      </c>
      <c r="I159" t="s">
        <v>195</v>
      </c>
      <c r="J159" t="s">
        <v>616</v>
      </c>
      <c r="K159">
        <v>0.77943014142701139</v>
      </c>
      <c r="L159" t="s">
        <v>943</v>
      </c>
      <c r="M159">
        <v>0.1227919857427298</v>
      </c>
      <c r="N159">
        <v>5.9356345525871162E-3</v>
      </c>
      <c r="O159">
        <v>-2.0984310821112642</v>
      </c>
      <c r="P159">
        <v>4.8338246854782822E-2</v>
      </c>
      <c r="Q159">
        <v>0.11322552822199621</v>
      </c>
      <c r="R159">
        <v>0.13260705467258871</v>
      </c>
      <c r="S159">
        <v>-2.1783736243307552</v>
      </c>
      <c r="T159">
        <v>-2.0203650000960698</v>
      </c>
      <c r="U159">
        <v>0.61205123758402213</v>
      </c>
      <c r="V159">
        <v>1.0007322875968181</v>
      </c>
      <c r="W159">
        <v>4950.7803521501874</v>
      </c>
      <c r="X159">
        <v>5724.6502284974376</v>
      </c>
      <c r="Y159">
        <v>0</v>
      </c>
      <c r="Z159">
        <v>-1.7656375178097261</v>
      </c>
      <c r="AA159">
        <v>0.1229806087882568</v>
      </c>
      <c r="AB159">
        <v>8.0657042777253302E-2</v>
      </c>
      <c r="AC159">
        <v>2.8633667652790899E-2</v>
      </c>
      <c r="AD159">
        <v>-1.892828628927349</v>
      </c>
      <c r="AE159">
        <v>-1.62649953052649</v>
      </c>
      <c r="AF159">
        <v>7.811900681974826E-2</v>
      </c>
      <c r="AG159">
        <v>0.17223742015856219</v>
      </c>
      <c r="AH159">
        <v>0.9285714285714286</v>
      </c>
      <c r="AI159">
        <v>0.9285714285714286</v>
      </c>
      <c r="AJ159">
        <v>0.52918182632286603</v>
      </c>
      <c r="AK159">
        <v>0.23588248649807211</v>
      </c>
      <c r="AL159" t="s">
        <v>114</v>
      </c>
      <c r="AM159">
        <v>0.93131250850924874</v>
      </c>
      <c r="AN159">
        <v>2.4997154050526828E-3</v>
      </c>
      <c r="AS159">
        <v>1.6722666927077679E-2</v>
      </c>
      <c r="AT159">
        <v>1.521669810410034E-3</v>
      </c>
      <c r="AW159">
        <v>0.73488869699065429</v>
      </c>
      <c r="AX159">
        <v>2.4659929557397771E-2</v>
      </c>
      <c r="AY159">
        <v>4.4178288424631916E-3</v>
      </c>
      <c r="AZ159">
        <v>4.535422835581355E-4</v>
      </c>
      <c r="BA159">
        <v>0.99567831003268203</v>
      </c>
      <c r="BB159">
        <v>0.99559357101371504</v>
      </c>
      <c r="BC159">
        <v>0.99523103581863148</v>
      </c>
      <c r="BD159">
        <v>0.92452830188679247</v>
      </c>
      <c r="BE159">
        <v>0.98113207547169812</v>
      </c>
      <c r="BF159">
        <v>-0.13600161133089089</v>
      </c>
      <c r="BG159">
        <v>1.213681305705407E-3</v>
      </c>
      <c r="BH159">
        <v>-8.9240215158372625E-3</v>
      </c>
      <c r="BI159">
        <v>0.1227919857427298</v>
      </c>
      <c r="BJ159">
        <v>-2.0984310821112642</v>
      </c>
      <c r="BK159">
        <v>-0.13600161133089089</v>
      </c>
    </row>
    <row r="160" spans="2:63" x14ac:dyDescent="0.25">
      <c r="B160" t="s">
        <v>317</v>
      </c>
      <c r="C160" t="s">
        <v>111</v>
      </c>
      <c r="D160">
        <v>98.1</v>
      </c>
      <c r="E160">
        <v>0.16700000000000001</v>
      </c>
      <c r="F160">
        <v>98.1</v>
      </c>
      <c r="G160">
        <v>0.77777777777777768</v>
      </c>
      <c r="H160">
        <v>1.3</v>
      </c>
      <c r="I160" t="s">
        <v>195</v>
      </c>
      <c r="J160" t="s">
        <v>616</v>
      </c>
      <c r="K160">
        <v>0.77943014142701139</v>
      </c>
      <c r="L160" t="s">
        <v>943</v>
      </c>
      <c r="M160">
        <v>0.1227919857427298</v>
      </c>
      <c r="N160">
        <v>5.9356345525871162E-3</v>
      </c>
      <c r="O160">
        <v>-2.0984310821112642</v>
      </c>
      <c r="P160">
        <v>4.8338246854782822E-2</v>
      </c>
      <c r="Q160">
        <v>0.11322552822199621</v>
      </c>
      <c r="R160">
        <v>0.13260705467258871</v>
      </c>
      <c r="S160">
        <v>-2.1783736243307552</v>
      </c>
      <c r="T160">
        <v>-2.0203650000960698</v>
      </c>
      <c r="U160">
        <v>0.61205123758402213</v>
      </c>
      <c r="V160">
        <v>1.0007322875968181</v>
      </c>
      <c r="W160">
        <v>4950.7803521501874</v>
      </c>
      <c r="X160">
        <v>5724.6502284974376</v>
      </c>
      <c r="Y160">
        <v>0</v>
      </c>
      <c r="Z160">
        <v>-1.7656375178097261</v>
      </c>
      <c r="AA160">
        <v>0.1229806087882568</v>
      </c>
      <c r="AB160">
        <v>8.0657042777253302E-2</v>
      </c>
      <c r="AC160">
        <v>2.8633667652790899E-2</v>
      </c>
      <c r="AD160">
        <v>-1.892828628927349</v>
      </c>
      <c r="AE160">
        <v>-1.62649953052649</v>
      </c>
      <c r="AF160">
        <v>7.811900681974826E-2</v>
      </c>
      <c r="AG160">
        <v>0.17223742015856219</v>
      </c>
      <c r="AH160">
        <v>0.9285714285714286</v>
      </c>
      <c r="AI160">
        <v>0.9285714285714286</v>
      </c>
      <c r="AJ160">
        <v>0.52918182632286603</v>
      </c>
      <c r="AK160">
        <v>0.23588248649807211</v>
      </c>
      <c r="AL160" t="s">
        <v>114</v>
      </c>
      <c r="AM160">
        <v>0.93131250850924874</v>
      </c>
      <c r="AN160">
        <v>2.4997154050526828E-3</v>
      </c>
      <c r="AS160">
        <v>1.6722666927077679E-2</v>
      </c>
      <c r="AT160">
        <v>1.521669810410034E-3</v>
      </c>
      <c r="AW160">
        <v>0.73488869699065429</v>
      </c>
      <c r="AX160">
        <v>2.4659929557397771E-2</v>
      </c>
      <c r="AY160">
        <v>4.4178288424631916E-3</v>
      </c>
      <c r="AZ160">
        <v>4.535422835581355E-4</v>
      </c>
      <c r="BA160">
        <v>0.99567831003268203</v>
      </c>
      <c r="BB160">
        <v>0.99559357101371504</v>
      </c>
      <c r="BC160">
        <v>0.99523103581863148</v>
      </c>
      <c r="BD160">
        <v>0.92452830188679247</v>
      </c>
      <c r="BE160">
        <v>0.98113207547169812</v>
      </c>
      <c r="BF160">
        <v>-0.1372032812562328</v>
      </c>
      <c r="BG160">
        <v>1.2148363639042381E-3</v>
      </c>
      <c r="BH160">
        <v>-8.8542806905286871E-3</v>
      </c>
      <c r="BI160">
        <v>0.1227919857427298</v>
      </c>
      <c r="BJ160">
        <v>-2.0984310821112642</v>
      </c>
      <c r="BK160">
        <v>-0.1372032812562328</v>
      </c>
    </row>
    <row r="161" spans="2:63" x14ac:dyDescent="0.25">
      <c r="B161" t="s">
        <v>329</v>
      </c>
      <c r="C161" t="s">
        <v>111</v>
      </c>
      <c r="D161">
        <v>98.1</v>
      </c>
      <c r="E161">
        <v>0.17399999999999999</v>
      </c>
      <c r="F161">
        <v>98.1</v>
      </c>
      <c r="G161">
        <v>0.77538668459986537</v>
      </c>
      <c r="H161">
        <v>1.7</v>
      </c>
      <c r="I161" t="s">
        <v>195</v>
      </c>
      <c r="J161" t="s">
        <v>616</v>
      </c>
      <c r="K161">
        <v>0.77943014142701139</v>
      </c>
      <c r="L161" t="s">
        <v>943</v>
      </c>
      <c r="M161">
        <v>0.1227919857427298</v>
      </c>
      <c r="N161">
        <v>5.9356345525871162E-3</v>
      </c>
      <c r="O161">
        <v>-2.0984310821112642</v>
      </c>
      <c r="P161">
        <v>4.8338246854782822E-2</v>
      </c>
      <c r="Q161">
        <v>0.11322552822199621</v>
      </c>
      <c r="R161">
        <v>0.13260705467258871</v>
      </c>
      <c r="S161">
        <v>-2.1783736243307552</v>
      </c>
      <c r="T161">
        <v>-2.0203650000960698</v>
      </c>
      <c r="U161">
        <v>0.61205123758402213</v>
      </c>
      <c r="V161">
        <v>1.0007322875968181</v>
      </c>
      <c r="W161">
        <v>4950.7803521501874</v>
      </c>
      <c r="X161">
        <v>5724.6502284974376</v>
      </c>
      <c r="Y161">
        <v>0</v>
      </c>
      <c r="Z161">
        <v>-1.7656375178097261</v>
      </c>
      <c r="AA161">
        <v>0.1229806087882568</v>
      </c>
      <c r="AB161">
        <v>8.0657042777253302E-2</v>
      </c>
      <c r="AC161">
        <v>2.8633667652790899E-2</v>
      </c>
      <c r="AD161">
        <v>-1.892828628927349</v>
      </c>
      <c r="AE161">
        <v>-1.62649953052649</v>
      </c>
      <c r="AF161">
        <v>7.811900681974826E-2</v>
      </c>
      <c r="AG161">
        <v>0.17223742015856219</v>
      </c>
      <c r="AH161">
        <v>0.9285714285714286</v>
      </c>
      <c r="AI161">
        <v>0.9285714285714286</v>
      </c>
      <c r="AJ161">
        <v>0.52918182632286603</v>
      </c>
      <c r="AK161">
        <v>0.23588248649807211</v>
      </c>
      <c r="AL161" t="s">
        <v>114</v>
      </c>
      <c r="AM161">
        <v>0.93131250850924874</v>
      </c>
      <c r="AN161">
        <v>2.4997154050526828E-3</v>
      </c>
      <c r="AS161">
        <v>1.6722666927077679E-2</v>
      </c>
      <c r="AT161">
        <v>1.521669810410034E-3</v>
      </c>
      <c r="AW161">
        <v>0.73488869699065429</v>
      </c>
      <c r="AX161">
        <v>2.4659929557397771E-2</v>
      </c>
      <c r="AY161">
        <v>4.4178288424631916E-3</v>
      </c>
      <c r="AZ161">
        <v>4.535422835581355E-4</v>
      </c>
      <c r="BA161">
        <v>0.99567831003268203</v>
      </c>
      <c r="BB161">
        <v>0.99559357101371504</v>
      </c>
      <c r="BC161">
        <v>0.99523103581863148</v>
      </c>
      <c r="BD161">
        <v>0.92452830188679247</v>
      </c>
      <c r="BE161">
        <v>0.98113207547169812</v>
      </c>
      <c r="BF161">
        <v>-0.1395950076405065</v>
      </c>
      <c r="BG161">
        <v>1.213198572161654E-3</v>
      </c>
      <c r="BH161">
        <v>-8.6908449855596231E-3</v>
      </c>
      <c r="BI161">
        <v>0.1227919857427298</v>
      </c>
      <c r="BJ161">
        <v>-2.0984310821112642</v>
      </c>
      <c r="BK161">
        <v>-0.1395950076405065</v>
      </c>
    </row>
    <row r="162" spans="2:63" x14ac:dyDescent="0.25">
      <c r="B162" t="s">
        <v>326</v>
      </c>
      <c r="C162" t="s">
        <v>111</v>
      </c>
      <c r="D162">
        <v>98.1</v>
      </c>
      <c r="E162">
        <v>0.14799999999999999</v>
      </c>
      <c r="F162">
        <v>98.1</v>
      </c>
      <c r="G162">
        <v>0.76470588235294135</v>
      </c>
      <c r="H162">
        <v>7.8</v>
      </c>
      <c r="I162" t="s">
        <v>195</v>
      </c>
      <c r="J162" t="s">
        <v>616</v>
      </c>
      <c r="K162">
        <v>0.77943014142701139</v>
      </c>
      <c r="L162" t="s">
        <v>943</v>
      </c>
      <c r="M162">
        <v>0.1227919857427298</v>
      </c>
      <c r="N162">
        <v>5.9356345525871162E-3</v>
      </c>
      <c r="O162">
        <v>-2.0984310821112642</v>
      </c>
      <c r="P162">
        <v>4.8338246854782822E-2</v>
      </c>
      <c r="Q162">
        <v>0.11322552822199621</v>
      </c>
      <c r="R162">
        <v>0.13260705467258871</v>
      </c>
      <c r="S162">
        <v>-2.1783736243307552</v>
      </c>
      <c r="T162">
        <v>-2.0203650000960698</v>
      </c>
      <c r="U162">
        <v>0.61205123758402213</v>
      </c>
      <c r="V162">
        <v>1.0007322875968181</v>
      </c>
      <c r="W162">
        <v>4950.7803521501874</v>
      </c>
      <c r="X162">
        <v>5724.6502284974376</v>
      </c>
      <c r="Y162">
        <v>0</v>
      </c>
      <c r="Z162">
        <v>-1.7656375178097261</v>
      </c>
      <c r="AA162">
        <v>0.1229806087882568</v>
      </c>
      <c r="AB162">
        <v>8.0657042777253302E-2</v>
      </c>
      <c r="AC162">
        <v>2.8633667652790899E-2</v>
      </c>
      <c r="AD162">
        <v>-1.892828628927349</v>
      </c>
      <c r="AE162">
        <v>-1.62649953052649</v>
      </c>
      <c r="AF162">
        <v>7.811900681974826E-2</v>
      </c>
      <c r="AG162">
        <v>0.17223742015856219</v>
      </c>
      <c r="AH162">
        <v>0.9285714285714286</v>
      </c>
      <c r="AI162">
        <v>0.9285714285714286</v>
      </c>
      <c r="AJ162">
        <v>0.52918182632286603</v>
      </c>
      <c r="AK162">
        <v>0.23588248649807211</v>
      </c>
      <c r="AL162" t="s">
        <v>114</v>
      </c>
      <c r="AM162">
        <v>0.93131250850924874</v>
      </c>
      <c r="AN162">
        <v>2.4997154050526828E-3</v>
      </c>
      <c r="AS162">
        <v>1.6722666927077679E-2</v>
      </c>
      <c r="AT162">
        <v>1.521669810410034E-3</v>
      </c>
      <c r="AW162">
        <v>0.73488869699065429</v>
      </c>
      <c r="AX162">
        <v>2.4659929557397771E-2</v>
      </c>
      <c r="AY162">
        <v>4.4178288424631916E-3</v>
      </c>
      <c r="AZ162">
        <v>4.535422835581355E-4</v>
      </c>
      <c r="BA162">
        <v>0.99567831003268203</v>
      </c>
      <c r="BB162">
        <v>0.99559357101371504</v>
      </c>
      <c r="BC162">
        <v>0.99523103581863148</v>
      </c>
      <c r="BD162">
        <v>0.92452830188679247</v>
      </c>
      <c r="BE162">
        <v>0.98113207547169812</v>
      </c>
      <c r="BF162">
        <v>-0.15027698342343121</v>
      </c>
      <c r="BG162">
        <v>1.208435292432178E-3</v>
      </c>
      <c r="BH162">
        <v>-8.0413864112989578E-3</v>
      </c>
      <c r="BI162">
        <v>0.1227919857427298</v>
      </c>
      <c r="BJ162">
        <v>-2.0984310821112642</v>
      </c>
      <c r="BK162">
        <v>-0.15027698342343121</v>
      </c>
    </row>
    <row r="163" spans="2:63" x14ac:dyDescent="0.25">
      <c r="B163" t="s">
        <v>328</v>
      </c>
      <c r="C163" t="s">
        <v>111</v>
      </c>
      <c r="D163">
        <v>98.1</v>
      </c>
      <c r="E163">
        <v>0.13</v>
      </c>
      <c r="F163">
        <v>98.1</v>
      </c>
      <c r="G163">
        <v>0.76470588235294135</v>
      </c>
      <c r="H163">
        <v>21</v>
      </c>
      <c r="I163" t="s">
        <v>195</v>
      </c>
      <c r="J163" t="s">
        <v>616</v>
      </c>
      <c r="K163">
        <v>0.77943014142701139</v>
      </c>
      <c r="L163" t="s">
        <v>943</v>
      </c>
      <c r="M163">
        <v>0.1227919857427298</v>
      </c>
      <c r="N163">
        <v>5.9356345525871162E-3</v>
      </c>
      <c r="O163">
        <v>-2.0984310821112642</v>
      </c>
      <c r="P163">
        <v>4.8338246854782822E-2</v>
      </c>
      <c r="Q163">
        <v>0.11322552822199621</v>
      </c>
      <c r="R163">
        <v>0.13260705467258871</v>
      </c>
      <c r="S163">
        <v>-2.1783736243307552</v>
      </c>
      <c r="T163">
        <v>-2.0203650000960698</v>
      </c>
      <c r="U163">
        <v>0.61205123758402213</v>
      </c>
      <c r="V163">
        <v>1.0007322875968181</v>
      </c>
      <c r="W163">
        <v>4950.7803521501874</v>
      </c>
      <c r="X163">
        <v>5724.6502284974376</v>
      </c>
      <c r="Y163">
        <v>0</v>
      </c>
      <c r="Z163">
        <v>-1.7656375178097261</v>
      </c>
      <c r="AA163">
        <v>0.1229806087882568</v>
      </c>
      <c r="AB163">
        <v>8.0657042777253302E-2</v>
      </c>
      <c r="AC163">
        <v>2.8633667652790899E-2</v>
      </c>
      <c r="AD163">
        <v>-1.892828628927349</v>
      </c>
      <c r="AE163">
        <v>-1.62649953052649</v>
      </c>
      <c r="AF163">
        <v>7.811900681974826E-2</v>
      </c>
      <c r="AG163">
        <v>0.17223742015856219</v>
      </c>
      <c r="AH163">
        <v>0.9285714285714286</v>
      </c>
      <c r="AI163">
        <v>0.9285714285714286</v>
      </c>
      <c r="AJ163">
        <v>0.52918182632286603</v>
      </c>
      <c r="AK163">
        <v>0.23588248649807211</v>
      </c>
      <c r="AL163" t="s">
        <v>114</v>
      </c>
      <c r="AM163">
        <v>0.93131250850924874</v>
      </c>
      <c r="AN163">
        <v>2.4997154050526828E-3</v>
      </c>
      <c r="AS163">
        <v>1.6722666927077679E-2</v>
      </c>
      <c r="AT163">
        <v>1.521669810410034E-3</v>
      </c>
      <c r="AW163">
        <v>0.73488869699065429</v>
      </c>
      <c r="AX163">
        <v>2.4659929557397771E-2</v>
      </c>
      <c r="AY163">
        <v>4.4178288424631916E-3</v>
      </c>
      <c r="AZ163">
        <v>4.535422835581355E-4</v>
      </c>
      <c r="BA163">
        <v>0.99567831003268203</v>
      </c>
      <c r="BB163">
        <v>0.99559357101371504</v>
      </c>
      <c r="BC163">
        <v>0.99523103581863148</v>
      </c>
      <c r="BD163">
        <v>0.92452830188679247</v>
      </c>
      <c r="BE163">
        <v>0.98113207547169812</v>
      </c>
      <c r="BF163">
        <v>-0.15027167069170039</v>
      </c>
      <c r="BG163">
        <v>1.212473388536225E-3</v>
      </c>
      <c r="BH163">
        <v>-8.0685426797693222E-3</v>
      </c>
      <c r="BI163">
        <v>0.1227919857427298</v>
      </c>
      <c r="BJ163">
        <v>-2.0984310821112642</v>
      </c>
      <c r="BK163">
        <v>-0.15027167069170039</v>
      </c>
    </row>
    <row r="164" spans="2:63" x14ac:dyDescent="0.25">
      <c r="B164" t="s">
        <v>354</v>
      </c>
      <c r="C164" t="s">
        <v>111</v>
      </c>
      <c r="D164">
        <v>98.1</v>
      </c>
      <c r="E164">
        <v>0.49</v>
      </c>
      <c r="F164">
        <v>98.1</v>
      </c>
      <c r="G164">
        <v>0.7043253712072306</v>
      </c>
      <c r="H164">
        <v>1</v>
      </c>
      <c r="I164" t="s">
        <v>195</v>
      </c>
      <c r="J164" t="s">
        <v>619</v>
      </c>
      <c r="K164">
        <v>0.70048632566118485</v>
      </c>
      <c r="L164" t="s">
        <v>944</v>
      </c>
      <c r="M164">
        <v>0.19973444887890029</v>
      </c>
      <c r="N164">
        <v>1.930710304974103E-2</v>
      </c>
      <c r="O164">
        <v>-1.6153045194827751</v>
      </c>
      <c r="P164">
        <v>9.4819799524175033E-2</v>
      </c>
      <c r="Q164">
        <v>0.17111670825092901</v>
      </c>
      <c r="R164">
        <v>0.23249689013307459</v>
      </c>
      <c r="S164">
        <v>-1.7654094510393721</v>
      </c>
      <c r="T164">
        <v>-1.4588784298310551</v>
      </c>
      <c r="U164">
        <v>0.84235760451323105</v>
      </c>
      <c r="V164">
        <v>1.001382825511302</v>
      </c>
      <c r="W164">
        <v>4157.0975197361367</v>
      </c>
      <c r="X164">
        <v>4485.0694378490452</v>
      </c>
      <c r="Y164">
        <v>0</v>
      </c>
      <c r="Z164">
        <v>-0.90986872553084552</v>
      </c>
      <c r="AA164">
        <v>0.26022104217555309</v>
      </c>
      <c r="AB164">
        <v>0.13429272429339001</v>
      </c>
      <c r="AC164">
        <v>5.8734721913876957E-2</v>
      </c>
      <c r="AD164">
        <v>-1.139114306918106</v>
      </c>
      <c r="AE164">
        <v>-0.70556636118010085</v>
      </c>
      <c r="AF164">
        <v>0.15819127439780381</v>
      </c>
      <c r="AG164">
        <v>0.35121422126503687</v>
      </c>
      <c r="AH164">
        <v>1</v>
      </c>
      <c r="AI164">
        <v>1</v>
      </c>
      <c r="AJ164">
        <v>0.50042766838583153</v>
      </c>
      <c r="AK164">
        <v>0.25315747386497162</v>
      </c>
      <c r="AL164" t="s">
        <v>114</v>
      </c>
      <c r="AM164">
        <v>0.93131250850924874</v>
      </c>
      <c r="AN164">
        <v>2.4997154050526828E-3</v>
      </c>
      <c r="AS164">
        <v>1.6722666927077679E-2</v>
      </c>
      <c r="AT164">
        <v>1.521669810410034E-3</v>
      </c>
      <c r="AW164">
        <v>0.73488869699065429</v>
      </c>
      <c r="AX164">
        <v>2.4659929557397771E-2</v>
      </c>
      <c r="AY164">
        <v>4.4178288424631916E-3</v>
      </c>
      <c r="AZ164">
        <v>4.535422835581355E-4</v>
      </c>
      <c r="BA164">
        <v>0.99567831003268203</v>
      </c>
      <c r="BB164">
        <v>0.99559357101371504</v>
      </c>
      <c r="BC164">
        <v>0.99523103581863148</v>
      </c>
      <c r="BD164">
        <v>0.92452830188679247</v>
      </c>
      <c r="BE164">
        <v>0.98113207547169812</v>
      </c>
      <c r="BF164">
        <v>-0.2106525606128625</v>
      </c>
      <c r="BG164">
        <v>1.213514306153715E-3</v>
      </c>
      <c r="BH164">
        <v>-5.7607384530393296E-3</v>
      </c>
      <c r="BI164">
        <v>0.19973444887890029</v>
      </c>
      <c r="BJ164">
        <v>-1.6153045194827751</v>
      </c>
      <c r="BK164">
        <v>-0.2106525606128625</v>
      </c>
    </row>
    <row r="165" spans="2:63" x14ac:dyDescent="0.25">
      <c r="B165" t="s">
        <v>337</v>
      </c>
      <c r="C165" t="s">
        <v>111</v>
      </c>
      <c r="D165">
        <v>98.1</v>
      </c>
      <c r="E165">
        <v>0.29799999999999999</v>
      </c>
      <c r="F165">
        <v>98.1</v>
      </c>
      <c r="G165">
        <v>0.70212765957446832</v>
      </c>
      <c r="H165">
        <v>4.5999999999999996</v>
      </c>
      <c r="I165" t="s">
        <v>195</v>
      </c>
      <c r="J165" t="s">
        <v>619</v>
      </c>
      <c r="K165">
        <v>0.70048632566118485</v>
      </c>
      <c r="L165" t="s">
        <v>944</v>
      </c>
      <c r="M165">
        <v>0.19973444887890029</v>
      </c>
      <c r="N165">
        <v>1.930710304974103E-2</v>
      </c>
      <c r="O165">
        <v>-1.6153045194827751</v>
      </c>
      <c r="P165">
        <v>9.4819799524175033E-2</v>
      </c>
      <c r="Q165">
        <v>0.17111670825092901</v>
      </c>
      <c r="R165">
        <v>0.23249689013307459</v>
      </c>
      <c r="S165">
        <v>-1.7654094510393721</v>
      </c>
      <c r="T165">
        <v>-1.4588784298310551</v>
      </c>
      <c r="U165">
        <v>0.84235760451323105</v>
      </c>
      <c r="V165">
        <v>1.001382825511302</v>
      </c>
      <c r="W165">
        <v>4157.0975197361367</v>
      </c>
      <c r="X165">
        <v>4485.0694378490452</v>
      </c>
      <c r="Y165">
        <v>0</v>
      </c>
      <c r="Z165">
        <v>-0.90986872553084552</v>
      </c>
      <c r="AA165">
        <v>0.26022104217555309</v>
      </c>
      <c r="AB165">
        <v>0.13429272429339001</v>
      </c>
      <c r="AC165">
        <v>5.8734721913876957E-2</v>
      </c>
      <c r="AD165">
        <v>-1.139114306918106</v>
      </c>
      <c r="AE165">
        <v>-0.70556636118010085</v>
      </c>
      <c r="AF165">
        <v>0.15819127439780381</v>
      </c>
      <c r="AG165">
        <v>0.35121422126503687</v>
      </c>
      <c r="AH165">
        <v>1</v>
      </c>
      <c r="AI165">
        <v>1</v>
      </c>
      <c r="AJ165">
        <v>0.50042766838583153</v>
      </c>
      <c r="AK165">
        <v>0.25315747386497162</v>
      </c>
      <c r="AL165" t="s">
        <v>114</v>
      </c>
      <c r="AM165">
        <v>0.93131250850924874</v>
      </c>
      <c r="AN165">
        <v>2.4997154050526828E-3</v>
      </c>
      <c r="AS165">
        <v>1.6722666927077679E-2</v>
      </c>
      <c r="AT165">
        <v>1.521669810410034E-3</v>
      </c>
      <c r="AW165">
        <v>0.73488869699065429</v>
      </c>
      <c r="AX165">
        <v>2.4659929557397771E-2</v>
      </c>
      <c r="AY165">
        <v>4.4178288424631916E-3</v>
      </c>
      <c r="AZ165">
        <v>4.535422835581355E-4</v>
      </c>
      <c r="BA165">
        <v>0.99567831003268203</v>
      </c>
      <c r="BB165">
        <v>0.99559357101371504</v>
      </c>
      <c r="BC165">
        <v>0.99523103581863148</v>
      </c>
      <c r="BD165">
        <v>0.92452830188679247</v>
      </c>
      <c r="BE165">
        <v>0.98113207547169812</v>
      </c>
      <c r="BF165">
        <v>-0.21285369219016889</v>
      </c>
      <c r="BG165">
        <v>1.214062026103079E-3</v>
      </c>
      <c r="BH165">
        <v>-5.7037395668871234E-3</v>
      </c>
      <c r="BI165">
        <v>0.19973444887890029</v>
      </c>
      <c r="BJ165">
        <v>-1.6153045194827751</v>
      </c>
      <c r="BK165">
        <v>-0.21285369219016889</v>
      </c>
    </row>
    <row r="166" spans="2:63" x14ac:dyDescent="0.25">
      <c r="B166" t="s">
        <v>351</v>
      </c>
      <c r="C166" t="s">
        <v>111</v>
      </c>
      <c r="D166">
        <v>98.1</v>
      </c>
      <c r="E166">
        <v>0.17499999999999999</v>
      </c>
      <c r="F166">
        <v>98.1</v>
      </c>
      <c r="G166">
        <v>0.69993560849967817</v>
      </c>
      <c r="H166">
        <v>11</v>
      </c>
      <c r="I166" t="s">
        <v>195</v>
      </c>
      <c r="J166" t="s">
        <v>619</v>
      </c>
      <c r="K166">
        <v>0.70048632566118485</v>
      </c>
      <c r="L166" t="s">
        <v>944</v>
      </c>
      <c r="M166">
        <v>0.19973444887890029</v>
      </c>
      <c r="N166">
        <v>1.930710304974103E-2</v>
      </c>
      <c r="O166">
        <v>-1.6153045194827751</v>
      </c>
      <c r="P166">
        <v>9.4819799524175033E-2</v>
      </c>
      <c r="Q166">
        <v>0.17111670825092901</v>
      </c>
      <c r="R166">
        <v>0.23249689013307459</v>
      </c>
      <c r="S166">
        <v>-1.7654094510393721</v>
      </c>
      <c r="T166">
        <v>-1.4588784298310551</v>
      </c>
      <c r="U166">
        <v>0.84235760451323105</v>
      </c>
      <c r="V166">
        <v>1.001382825511302</v>
      </c>
      <c r="W166">
        <v>4157.0975197361367</v>
      </c>
      <c r="X166">
        <v>4485.0694378490452</v>
      </c>
      <c r="Y166">
        <v>0</v>
      </c>
      <c r="Z166">
        <v>-0.90986872553084552</v>
      </c>
      <c r="AA166">
        <v>0.26022104217555309</v>
      </c>
      <c r="AB166">
        <v>0.13429272429339001</v>
      </c>
      <c r="AC166">
        <v>5.8734721913876957E-2</v>
      </c>
      <c r="AD166">
        <v>-1.139114306918106</v>
      </c>
      <c r="AE166">
        <v>-0.70556636118010085</v>
      </c>
      <c r="AF166">
        <v>0.15819127439780381</v>
      </c>
      <c r="AG166">
        <v>0.35121422126503687</v>
      </c>
      <c r="AH166">
        <v>1</v>
      </c>
      <c r="AI166">
        <v>1</v>
      </c>
      <c r="AJ166">
        <v>0.50042766838583153</v>
      </c>
      <c r="AK166">
        <v>0.25315747386497162</v>
      </c>
      <c r="AL166" t="s">
        <v>114</v>
      </c>
      <c r="AM166">
        <v>0.93131250850924874</v>
      </c>
      <c r="AN166">
        <v>2.4997154050526828E-3</v>
      </c>
      <c r="AS166">
        <v>1.6722666927077679E-2</v>
      </c>
      <c r="AT166">
        <v>1.521669810410034E-3</v>
      </c>
      <c r="AW166">
        <v>0.73488869699065429</v>
      </c>
      <c r="AX166">
        <v>2.4659929557397771E-2</v>
      </c>
      <c r="AY166">
        <v>4.4178288424631916E-3</v>
      </c>
      <c r="AZ166">
        <v>4.535422835581355E-4</v>
      </c>
      <c r="BA166">
        <v>0.99567831003268203</v>
      </c>
      <c r="BB166">
        <v>0.99559357101371504</v>
      </c>
      <c r="BC166">
        <v>0.99523103581863148</v>
      </c>
      <c r="BD166">
        <v>0.92452830188679247</v>
      </c>
      <c r="BE166">
        <v>0.98113207547169812</v>
      </c>
      <c r="BF166">
        <v>-0.21504895454233519</v>
      </c>
      <c r="BG166">
        <v>1.215320349262894E-3</v>
      </c>
      <c r="BH166">
        <v>-5.6513659964045147E-3</v>
      </c>
      <c r="BI166">
        <v>0.19973444887890029</v>
      </c>
      <c r="BJ166">
        <v>-1.6153045194827751</v>
      </c>
      <c r="BK166">
        <v>-0.21504895454233519</v>
      </c>
    </row>
    <row r="167" spans="2:63" x14ac:dyDescent="0.25">
      <c r="B167" t="s">
        <v>352</v>
      </c>
      <c r="C167" t="s">
        <v>111</v>
      </c>
      <c r="D167">
        <v>98.1</v>
      </c>
      <c r="E167">
        <v>0.2</v>
      </c>
      <c r="F167">
        <v>98.1</v>
      </c>
      <c r="G167">
        <v>0.69993560849967817</v>
      </c>
      <c r="H167">
        <v>9.9</v>
      </c>
      <c r="I167" t="s">
        <v>195</v>
      </c>
      <c r="J167" t="s">
        <v>619</v>
      </c>
      <c r="K167">
        <v>0.70048632566118485</v>
      </c>
      <c r="L167" t="s">
        <v>944</v>
      </c>
      <c r="M167">
        <v>0.19973444887890029</v>
      </c>
      <c r="N167">
        <v>1.930710304974103E-2</v>
      </c>
      <c r="O167">
        <v>-1.6153045194827751</v>
      </c>
      <c r="P167">
        <v>9.4819799524175033E-2</v>
      </c>
      <c r="Q167">
        <v>0.17111670825092901</v>
      </c>
      <c r="R167">
        <v>0.23249689013307459</v>
      </c>
      <c r="S167">
        <v>-1.7654094510393721</v>
      </c>
      <c r="T167">
        <v>-1.4588784298310551</v>
      </c>
      <c r="U167">
        <v>0.84235760451323105</v>
      </c>
      <c r="V167">
        <v>1.001382825511302</v>
      </c>
      <c r="W167">
        <v>4157.0975197361367</v>
      </c>
      <c r="X167">
        <v>4485.0694378490452</v>
      </c>
      <c r="Y167">
        <v>0</v>
      </c>
      <c r="Z167">
        <v>-0.90986872553084552</v>
      </c>
      <c r="AA167">
        <v>0.26022104217555309</v>
      </c>
      <c r="AB167">
        <v>0.13429272429339001</v>
      </c>
      <c r="AC167">
        <v>5.8734721913876957E-2</v>
      </c>
      <c r="AD167">
        <v>-1.139114306918106</v>
      </c>
      <c r="AE167">
        <v>-0.70556636118010085</v>
      </c>
      <c r="AF167">
        <v>0.15819127439780381</v>
      </c>
      <c r="AG167">
        <v>0.35121422126503687</v>
      </c>
      <c r="AH167">
        <v>1</v>
      </c>
      <c r="AI167">
        <v>1</v>
      </c>
      <c r="AJ167">
        <v>0.50042766838583153</v>
      </c>
      <c r="AK167">
        <v>0.25315747386497162</v>
      </c>
      <c r="AL167" t="s">
        <v>114</v>
      </c>
      <c r="AM167">
        <v>0.93131250850924874</v>
      </c>
      <c r="AN167">
        <v>2.4997154050526828E-3</v>
      </c>
      <c r="AS167">
        <v>1.6722666927077679E-2</v>
      </c>
      <c r="AT167">
        <v>1.521669810410034E-3</v>
      </c>
      <c r="AW167">
        <v>0.73488869699065429</v>
      </c>
      <c r="AX167">
        <v>2.4659929557397771E-2</v>
      </c>
      <c r="AY167">
        <v>4.4178288424631916E-3</v>
      </c>
      <c r="AZ167">
        <v>4.535422835581355E-4</v>
      </c>
      <c r="BA167">
        <v>0.99567831003268203</v>
      </c>
      <c r="BB167">
        <v>0.99559357101371504</v>
      </c>
      <c r="BC167">
        <v>0.99523103581863148</v>
      </c>
      <c r="BD167">
        <v>0.92452830188679247</v>
      </c>
      <c r="BE167">
        <v>0.98113207547169812</v>
      </c>
      <c r="BF167">
        <v>-0.21504537632686399</v>
      </c>
      <c r="BG167">
        <v>1.212326513845715E-3</v>
      </c>
      <c r="BH167">
        <v>-5.6375381538220411E-3</v>
      </c>
      <c r="BI167">
        <v>0.19973444887890029</v>
      </c>
      <c r="BJ167">
        <v>-1.6153045194827751</v>
      </c>
      <c r="BK167">
        <v>-0.21504537632686399</v>
      </c>
    </row>
    <row r="168" spans="2:63" x14ac:dyDescent="0.25">
      <c r="B168" t="s">
        <v>353</v>
      </c>
      <c r="C168" t="s">
        <v>111</v>
      </c>
      <c r="D168">
        <v>98.1</v>
      </c>
      <c r="E168">
        <v>0.31</v>
      </c>
      <c r="F168">
        <v>98.1</v>
      </c>
      <c r="G168">
        <v>0.69993560849967817</v>
      </c>
      <c r="H168">
        <v>1.7</v>
      </c>
      <c r="I168" t="s">
        <v>195</v>
      </c>
      <c r="J168" t="s">
        <v>619</v>
      </c>
      <c r="K168">
        <v>0.70048632566118485</v>
      </c>
      <c r="L168" t="s">
        <v>944</v>
      </c>
      <c r="M168">
        <v>0.19973444887890029</v>
      </c>
      <c r="N168">
        <v>1.930710304974103E-2</v>
      </c>
      <c r="O168">
        <v>-1.6153045194827751</v>
      </c>
      <c r="P168">
        <v>9.4819799524175033E-2</v>
      </c>
      <c r="Q168">
        <v>0.17111670825092901</v>
      </c>
      <c r="R168">
        <v>0.23249689013307459</v>
      </c>
      <c r="S168">
        <v>-1.7654094510393721</v>
      </c>
      <c r="T168">
        <v>-1.4588784298310551</v>
      </c>
      <c r="U168">
        <v>0.84235760451323105</v>
      </c>
      <c r="V168">
        <v>1.001382825511302</v>
      </c>
      <c r="W168">
        <v>4157.0975197361367</v>
      </c>
      <c r="X168">
        <v>4485.0694378490452</v>
      </c>
      <c r="Y168">
        <v>0</v>
      </c>
      <c r="Z168">
        <v>-0.90986872553084552</v>
      </c>
      <c r="AA168">
        <v>0.26022104217555309</v>
      </c>
      <c r="AB168">
        <v>0.13429272429339001</v>
      </c>
      <c r="AC168">
        <v>5.8734721913876957E-2</v>
      </c>
      <c r="AD168">
        <v>-1.139114306918106</v>
      </c>
      <c r="AE168">
        <v>-0.70556636118010085</v>
      </c>
      <c r="AF168">
        <v>0.15819127439780381</v>
      </c>
      <c r="AG168">
        <v>0.35121422126503687</v>
      </c>
      <c r="AH168">
        <v>1</v>
      </c>
      <c r="AI168">
        <v>1</v>
      </c>
      <c r="AJ168">
        <v>0.50042766838583153</v>
      </c>
      <c r="AK168">
        <v>0.25315747386497162</v>
      </c>
      <c r="AL168" t="s">
        <v>114</v>
      </c>
      <c r="AM168">
        <v>0.93131250850924874</v>
      </c>
      <c r="AN168">
        <v>2.4997154050526828E-3</v>
      </c>
      <c r="AS168">
        <v>1.6722666927077679E-2</v>
      </c>
      <c r="AT168">
        <v>1.521669810410034E-3</v>
      </c>
      <c r="AW168">
        <v>0.73488869699065429</v>
      </c>
      <c r="AX168">
        <v>2.4659929557397771E-2</v>
      </c>
      <c r="AY168">
        <v>4.4178288424631916E-3</v>
      </c>
      <c r="AZ168">
        <v>4.535422835581355E-4</v>
      </c>
      <c r="BA168">
        <v>0.99567831003268203</v>
      </c>
      <c r="BB168">
        <v>0.99559357101371504</v>
      </c>
      <c r="BC168">
        <v>0.99523103581863148</v>
      </c>
      <c r="BD168">
        <v>0.92452830188679247</v>
      </c>
      <c r="BE168">
        <v>0.98113207547169812</v>
      </c>
      <c r="BF168">
        <v>-0.21504015039285049</v>
      </c>
      <c r="BG168">
        <v>1.214939501466023E-3</v>
      </c>
      <c r="BH168">
        <v>-5.6498263196267558E-3</v>
      </c>
      <c r="BI168">
        <v>0.19973444887890029</v>
      </c>
      <c r="BJ168">
        <v>-1.6153045194827751</v>
      </c>
      <c r="BK168">
        <v>-0.21504015039285049</v>
      </c>
    </row>
    <row r="169" spans="2:63" x14ac:dyDescent="0.25">
      <c r="B169" t="s">
        <v>336</v>
      </c>
      <c r="C169" t="s">
        <v>111</v>
      </c>
      <c r="D169">
        <v>98.1</v>
      </c>
      <c r="E169">
        <v>0.214</v>
      </c>
      <c r="F169">
        <v>98.1</v>
      </c>
      <c r="G169">
        <v>0.69665809768637543</v>
      </c>
      <c r="H169">
        <v>16</v>
      </c>
      <c r="I169" t="s">
        <v>195</v>
      </c>
      <c r="J169" t="s">
        <v>619</v>
      </c>
      <c r="K169">
        <v>0.70048632566118485</v>
      </c>
      <c r="L169" t="s">
        <v>944</v>
      </c>
      <c r="M169">
        <v>0.19973444887890029</v>
      </c>
      <c r="N169">
        <v>1.930710304974103E-2</v>
      </c>
      <c r="O169">
        <v>-1.6153045194827751</v>
      </c>
      <c r="P169">
        <v>9.4819799524175033E-2</v>
      </c>
      <c r="Q169">
        <v>0.17111670825092901</v>
      </c>
      <c r="R169">
        <v>0.23249689013307459</v>
      </c>
      <c r="S169">
        <v>-1.7654094510393721</v>
      </c>
      <c r="T169">
        <v>-1.4588784298310551</v>
      </c>
      <c r="U169">
        <v>0.84235760451323105</v>
      </c>
      <c r="V169">
        <v>1.001382825511302</v>
      </c>
      <c r="W169">
        <v>4157.0975197361367</v>
      </c>
      <c r="X169">
        <v>4485.0694378490452</v>
      </c>
      <c r="Y169">
        <v>0</v>
      </c>
      <c r="Z169">
        <v>-0.90986872553084552</v>
      </c>
      <c r="AA169">
        <v>0.26022104217555309</v>
      </c>
      <c r="AB169">
        <v>0.13429272429339001</v>
      </c>
      <c r="AC169">
        <v>5.8734721913876957E-2</v>
      </c>
      <c r="AD169">
        <v>-1.139114306918106</v>
      </c>
      <c r="AE169">
        <v>-0.70556636118010085</v>
      </c>
      <c r="AF169">
        <v>0.15819127439780381</v>
      </c>
      <c r="AG169">
        <v>0.35121422126503687</v>
      </c>
      <c r="AH169">
        <v>1</v>
      </c>
      <c r="AI169">
        <v>1</v>
      </c>
      <c r="AJ169">
        <v>0.50042766838583153</v>
      </c>
      <c r="AK169">
        <v>0.25315747386497162</v>
      </c>
      <c r="AL169" t="s">
        <v>114</v>
      </c>
      <c r="AM169">
        <v>0.93131250850924874</v>
      </c>
      <c r="AN169">
        <v>2.4997154050526828E-3</v>
      </c>
      <c r="AS169">
        <v>1.6722666927077679E-2</v>
      </c>
      <c r="AT169">
        <v>1.521669810410034E-3</v>
      </c>
      <c r="AW169">
        <v>0.73488869699065429</v>
      </c>
      <c r="AX169">
        <v>2.4659929557397771E-2</v>
      </c>
      <c r="AY169">
        <v>4.4178288424631916E-3</v>
      </c>
      <c r="AZ169">
        <v>4.535422835581355E-4</v>
      </c>
      <c r="BA169">
        <v>0.99567831003268203</v>
      </c>
      <c r="BB169">
        <v>0.99559357101371504</v>
      </c>
      <c r="BC169">
        <v>0.99523103581863148</v>
      </c>
      <c r="BD169">
        <v>0.92452830188679247</v>
      </c>
      <c r="BE169">
        <v>0.98113207547169812</v>
      </c>
      <c r="BF169">
        <v>-0.21832311745593599</v>
      </c>
      <c r="BG169">
        <v>1.217713925396248E-3</v>
      </c>
      <c r="BH169">
        <v>-5.5775766652013782E-3</v>
      </c>
      <c r="BI169">
        <v>0.19973444887890029</v>
      </c>
      <c r="BJ169">
        <v>-1.6153045194827751</v>
      </c>
      <c r="BK169">
        <v>-0.21832311745593599</v>
      </c>
    </row>
    <row r="170" spans="2:63" x14ac:dyDescent="0.25">
      <c r="B170" t="s">
        <v>335</v>
      </c>
      <c r="C170" t="s">
        <v>111</v>
      </c>
      <c r="D170">
        <v>98.1</v>
      </c>
      <c r="E170">
        <v>0.16200000000000001</v>
      </c>
      <c r="F170">
        <v>98.1</v>
      </c>
      <c r="G170">
        <v>0.69230769230769229</v>
      </c>
      <c r="H170">
        <v>38</v>
      </c>
      <c r="I170" t="s">
        <v>195</v>
      </c>
      <c r="J170" t="s">
        <v>619</v>
      </c>
      <c r="K170">
        <v>0.70048632566118485</v>
      </c>
      <c r="L170" t="s">
        <v>944</v>
      </c>
      <c r="M170">
        <v>0.19973444887890029</v>
      </c>
      <c r="N170">
        <v>1.930710304974103E-2</v>
      </c>
      <c r="O170">
        <v>-1.6153045194827751</v>
      </c>
      <c r="P170">
        <v>9.4819799524175033E-2</v>
      </c>
      <c r="Q170">
        <v>0.17111670825092901</v>
      </c>
      <c r="R170">
        <v>0.23249689013307459</v>
      </c>
      <c r="S170">
        <v>-1.7654094510393721</v>
      </c>
      <c r="T170">
        <v>-1.4588784298310551</v>
      </c>
      <c r="U170">
        <v>0.84235760451323105</v>
      </c>
      <c r="V170">
        <v>1.001382825511302</v>
      </c>
      <c r="W170">
        <v>4157.0975197361367</v>
      </c>
      <c r="X170">
        <v>4485.0694378490452</v>
      </c>
      <c r="Y170">
        <v>0</v>
      </c>
      <c r="Z170">
        <v>-0.90986872553084552</v>
      </c>
      <c r="AA170">
        <v>0.26022104217555309</v>
      </c>
      <c r="AB170">
        <v>0.13429272429339001</v>
      </c>
      <c r="AC170">
        <v>5.8734721913876957E-2</v>
      </c>
      <c r="AD170">
        <v>-1.139114306918106</v>
      </c>
      <c r="AE170">
        <v>-0.70556636118010085</v>
      </c>
      <c r="AF170">
        <v>0.15819127439780381</v>
      </c>
      <c r="AG170">
        <v>0.35121422126503687</v>
      </c>
      <c r="AH170">
        <v>1</v>
      </c>
      <c r="AI170">
        <v>1</v>
      </c>
      <c r="AJ170">
        <v>0.50042766838583153</v>
      </c>
      <c r="AK170">
        <v>0.25315747386497162</v>
      </c>
      <c r="AL170" t="s">
        <v>114</v>
      </c>
      <c r="AM170">
        <v>0.93131250850924874</v>
      </c>
      <c r="AN170">
        <v>2.4997154050526828E-3</v>
      </c>
      <c r="AS170">
        <v>1.6722666927077679E-2</v>
      </c>
      <c r="AT170">
        <v>1.521669810410034E-3</v>
      </c>
      <c r="AW170">
        <v>0.73488869699065429</v>
      </c>
      <c r="AX170">
        <v>2.4659929557397771E-2</v>
      </c>
      <c r="AY170">
        <v>4.4178288424631916E-3</v>
      </c>
      <c r="AZ170">
        <v>4.535422835581355E-4</v>
      </c>
      <c r="BA170">
        <v>0.99567831003268203</v>
      </c>
      <c r="BB170">
        <v>0.99559357101371504</v>
      </c>
      <c r="BC170">
        <v>0.99523103581863148</v>
      </c>
      <c r="BD170">
        <v>0.92452830188679247</v>
      </c>
      <c r="BE170">
        <v>0.98113207547169812</v>
      </c>
      <c r="BF170">
        <v>-0.22267521015012001</v>
      </c>
      <c r="BG170">
        <v>1.2160589806163491E-3</v>
      </c>
      <c r="BH170">
        <v>-5.4611331894400079E-3</v>
      </c>
      <c r="BI170">
        <v>0.19973444887890029</v>
      </c>
      <c r="BJ170">
        <v>-1.6153045194827751</v>
      </c>
      <c r="BK170">
        <v>-0.22267521015012001</v>
      </c>
    </row>
    <row r="171" spans="2:63" x14ac:dyDescent="0.25">
      <c r="B171" t="s">
        <v>371</v>
      </c>
      <c r="C171" t="s">
        <v>111</v>
      </c>
      <c r="D171">
        <v>98.1</v>
      </c>
      <c r="E171">
        <v>0.498</v>
      </c>
      <c r="F171">
        <v>98.1</v>
      </c>
      <c r="G171">
        <v>0.68797953964194369</v>
      </c>
      <c r="H171">
        <v>2.2000000000000002</v>
      </c>
      <c r="I171" t="s">
        <v>195</v>
      </c>
      <c r="J171" t="s">
        <v>620</v>
      </c>
      <c r="K171">
        <v>0.68413727810364289</v>
      </c>
      <c r="L171" t="s">
        <v>945</v>
      </c>
      <c r="M171">
        <v>0.246839007852621</v>
      </c>
      <c r="N171">
        <v>2.0236849870621031E-2</v>
      </c>
      <c r="O171">
        <v>-1.4023568408604641</v>
      </c>
      <c r="P171">
        <v>8.1647734705000918E-2</v>
      </c>
      <c r="Q171">
        <v>0.21550106355967699</v>
      </c>
      <c r="R171">
        <v>0.28175765934703623</v>
      </c>
      <c r="S171">
        <v>-1.534789434327692</v>
      </c>
      <c r="T171">
        <v>-1.266707941742728</v>
      </c>
      <c r="U171">
        <v>0.55327820233206326</v>
      </c>
      <c r="V171">
        <v>1.000695842586969</v>
      </c>
      <c r="W171">
        <v>5352.9341894457266</v>
      </c>
      <c r="X171">
        <v>6348.6418679868884</v>
      </c>
      <c r="Y171">
        <v>0</v>
      </c>
      <c r="Z171">
        <v>-0.66377078990233707</v>
      </c>
      <c r="AA171">
        <v>0.27232139843073838</v>
      </c>
      <c r="AB171">
        <v>0.1094026940279092</v>
      </c>
      <c r="AC171">
        <v>5.0508071392129941E-2</v>
      </c>
      <c r="AD171">
        <v>-0.84815005296502655</v>
      </c>
      <c r="AE171">
        <v>-0.48754971152789628</v>
      </c>
      <c r="AF171">
        <v>0.18750269208913489</v>
      </c>
      <c r="AG171">
        <v>0.35473982429330098</v>
      </c>
      <c r="AH171">
        <v>0.90476190476190477</v>
      </c>
      <c r="AI171">
        <v>1</v>
      </c>
      <c r="AJ171">
        <v>0.49479655251823079</v>
      </c>
      <c r="AK171">
        <v>0.2767028393690803</v>
      </c>
      <c r="AL171" t="s">
        <v>114</v>
      </c>
      <c r="AM171">
        <v>0.93131250850924874</v>
      </c>
      <c r="AN171">
        <v>2.4997154050526828E-3</v>
      </c>
      <c r="AS171">
        <v>1.6722666927077679E-2</v>
      </c>
      <c r="AT171">
        <v>1.521669810410034E-3</v>
      </c>
      <c r="AW171">
        <v>0.73488869699065429</v>
      </c>
      <c r="AX171">
        <v>2.4659929557397771E-2</v>
      </c>
      <c r="AY171">
        <v>4.4178288424631916E-3</v>
      </c>
      <c r="AZ171">
        <v>4.535422835581355E-4</v>
      </c>
      <c r="BA171">
        <v>0.99567831003268203</v>
      </c>
      <c r="BB171">
        <v>0.99559357101371504</v>
      </c>
      <c r="BC171">
        <v>0.99523103581863148</v>
      </c>
      <c r="BD171">
        <v>0.92452830188679247</v>
      </c>
      <c r="BE171">
        <v>0.98113207547169812</v>
      </c>
      <c r="BF171">
        <v>-0.2270020145018849</v>
      </c>
      <c r="BG171">
        <v>1.2180040795763871E-3</v>
      </c>
      <c r="BH171">
        <v>-5.3656091213510962E-3</v>
      </c>
      <c r="BI171">
        <v>0.246839007852621</v>
      </c>
      <c r="BJ171">
        <v>-1.4023568408604641</v>
      </c>
      <c r="BK171">
        <v>-0.2270020145018849</v>
      </c>
    </row>
    <row r="172" spans="2:63" x14ac:dyDescent="0.25">
      <c r="B172" t="s">
        <v>334</v>
      </c>
      <c r="C172" t="s">
        <v>111</v>
      </c>
      <c r="D172">
        <v>98.1</v>
      </c>
      <c r="E172">
        <v>0.20699999999999999</v>
      </c>
      <c r="F172">
        <v>98.1</v>
      </c>
      <c r="G172">
        <v>0.68690095846645383</v>
      </c>
      <c r="H172">
        <v>3.6</v>
      </c>
      <c r="I172" t="s">
        <v>195</v>
      </c>
      <c r="J172" t="s">
        <v>620</v>
      </c>
      <c r="K172">
        <v>0.68413727810364289</v>
      </c>
      <c r="L172" t="s">
        <v>945</v>
      </c>
      <c r="M172">
        <v>0.246839007852621</v>
      </c>
      <c r="N172">
        <v>2.0236849870621031E-2</v>
      </c>
      <c r="O172">
        <v>-1.4023568408604641</v>
      </c>
      <c r="P172">
        <v>8.1647734705000918E-2</v>
      </c>
      <c r="Q172">
        <v>0.21550106355967699</v>
      </c>
      <c r="R172">
        <v>0.28175765934703623</v>
      </c>
      <c r="S172">
        <v>-1.534789434327692</v>
      </c>
      <c r="T172">
        <v>-1.266707941742728</v>
      </c>
      <c r="U172">
        <v>0.55327820233206326</v>
      </c>
      <c r="V172">
        <v>1.000695842586969</v>
      </c>
      <c r="W172">
        <v>5352.9341894457266</v>
      </c>
      <c r="X172">
        <v>6348.6418679868884</v>
      </c>
      <c r="Y172">
        <v>0</v>
      </c>
      <c r="Z172">
        <v>-0.66377078990233707</v>
      </c>
      <c r="AA172">
        <v>0.27232139843073838</v>
      </c>
      <c r="AB172">
        <v>0.1094026940279092</v>
      </c>
      <c r="AC172">
        <v>5.0508071392129941E-2</v>
      </c>
      <c r="AD172">
        <v>-0.84815005296502655</v>
      </c>
      <c r="AE172">
        <v>-0.48754971152789628</v>
      </c>
      <c r="AF172">
        <v>0.18750269208913489</v>
      </c>
      <c r="AG172">
        <v>0.35473982429330098</v>
      </c>
      <c r="AH172">
        <v>0.90476190476190477</v>
      </c>
      <c r="AI172">
        <v>1</v>
      </c>
      <c r="AJ172">
        <v>0.49479655251823079</v>
      </c>
      <c r="AK172">
        <v>0.2767028393690803</v>
      </c>
      <c r="AL172" t="s">
        <v>114</v>
      </c>
      <c r="AM172">
        <v>0.93131250850924874</v>
      </c>
      <c r="AN172">
        <v>2.4997154050526828E-3</v>
      </c>
      <c r="AS172">
        <v>1.6722666927077679E-2</v>
      </c>
      <c r="AT172">
        <v>1.521669810410034E-3</v>
      </c>
      <c r="AW172">
        <v>0.73488869699065429</v>
      </c>
      <c r="AX172">
        <v>2.4659929557397771E-2</v>
      </c>
      <c r="AY172">
        <v>4.4178288424631916E-3</v>
      </c>
      <c r="AZ172">
        <v>4.535422835581355E-4</v>
      </c>
      <c r="BA172">
        <v>0.99567831003268203</v>
      </c>
      <c r="BB172">
        <v>0.99559357101371504</v>
      </c>
      <c r="BC172">
        <v>0.99523103581863148</v>
      </c>
      <c r="BD172">
        <v>0.92452830188679247</v>
      </c>
      <c r="BE172">
        <v>0.98113207547169812</v>
      </c>
      <c r="BF172">
        <v>-0.22807359418974721</v>
      </c>
      <c r="BG172">
        <v>1.2136534584326281E-3</v>
      </c>
      <c r="BH172">
        <v>-5.3213238592755346E-3</v>
      </c>
      <c r="BI172">
        <v>0.246839007852621</v>
      </c>
      <c r="BJ172">
        <v>-1.4023568408604641</v>
      </c>
      <c r="BK172">
        <v>-0.22807359418974721</v>
      </c>
    </row>
    <row r="173" spans="2:63" x14ac:dyDescent="0.25">
      <c r="B173" t="s">
        <v>364</v>
      </c>
      <c r="C173" t="s">
        <v>111</v>
      </c>
      <c r="D173">
        <v>98.1</v>
      </c>
      <c r="E173">
        <v>0.29399999999999998</v>
      </c>
      <c r="F173">
        <v>98.1</v>
      </c>
      <c r="G173">
        <v>0.68690095846645383</v>
      </c>
      <c r="H173">
        <v>4.7</v>
      </c>
      <c r="I173" t="s">
        <v>195</v>
      </c>
      <c r="J173" t="s">
        <v>620</v>
      </c>
      <c r="K173">
        <v>0.68413727810364289</v>
      </c>
      <c r="L173" t="s">
        <v>945</v>
      </c>
      <c r="M173">
        <v>0.246839007852621</v>
      </c>
      <c r="N173">
        <v>2.0236849870621031E-2</v>
      </c>
      <c r="O173">
        <v>-1.4023568408604641</v>
      </c>
      <c r="P173">
        <v>8.1647734705000918E-2</v>
      </c>
      <c r="Q173">
        <v>0.21550106355967699</v>
      </c>
      <c r="R173">
        <v>0.28175765934703623</v>
      </c>
      <c r="S173">
        <v>-1.534789434327692</v>
      </c>
      <c r="T173">
        <v>-1.266707941742728</v>
      </c>
      <c r="U173">
        <v>0.55327820233206326</v>
      </c>
      <c r="V173">
        <v>1.000695842586969</v>
      </c>
      <c r="W173">
        <v>5352.9341894457266</v>
      </c>
      <c r="X173">
        <v>6348.6418679868884</v>
      </c>
      <c r="Y173">
        <v>0</v>
      </c>
      <c r="Z173">
        <v>-0.66377078990233707</v>
      </c>
      <c r="AA173">
        <v>0.27232139843073838</v>
      </c>
      <c r="AB173">
        <v>0.1094026940279092</v>
      </c>
      <c r="AC173">
        <v>5.0508071392129941E-2</v>
      </c>
      <c r="AD173">
        <v>-0.84815005296502655</v>
      </c>
      <c r="AE173">
        <v>-0.48754971152789628</v>
      </c>
      <c r="AF173">
        <v>0.18750269208913489</v>
      </c>
      <c r="AG173">
        <v>0.35473982429330098</v>
      </c>
      <c r="AH173">
        <v>0.90476190476190477</v>
      </c>
      <c r="AI173">
        <v>1</v>
      </c>
      <c r="AJ173">
        <v>0.49479655251823079</v>
      </c>
      <c r="AK173">
        <v>0.2767028393690803</v>
      </c>
      <c r="AL173" t="s">
        <v>114</v>
      </c>
      <c r="AM173">
        <v>0.93131250850924874</v>
      </c>
      <c r="AN173">
        <v>2.4997154050526828E-3</v>
      </c>
      <c r="AS173">
        <v>1.6722666927077679E-2</v>
      </c>
      <c r="AT173">
        <v>1.521669810410034E-3</v>
      </c>
      <c r="AW173">
        <v>0.73488869699065429</v>
      </c>
      <c r="AX173">
        <v>2.4659929557397771E-2</v>
      </c>
      <c r="AY173">
        <v>4.4178288424631916E-3</v>
      </c>
      <c r="AZ173">
        <v>4.535422835581355E-4</v>
      </c>
      <c r="BA173">
        <v>0.99567831003268203</v>
      </c>
      <c r="BB173">
        <v>0.99559357101371504</v>
      </c>
      <c r="BC173">
        <v>0.99523103581863148</v>
      </c>
      <c r="BD173">
        <v>0.92452830188679247</v>
      </c>
      <c r="BE173">
        <v>0.98113207547169812</v>
      </c>
      <c r="BF173">
        <v>-0.22808237409187929</v>
      </c>
      <c r="BG173">
        <v>1.2141027154331939E-3</v>
      </c>
      <c r="BH173">
        <v>-5.3230887317233548E-3</v>
      </c>
      <c r="BI173">
        <v>0.246839007852621</v>
      </c>
      <c r="BJ173">
        <v>-1.4023568408604641</v>
      </c>
      <c r="BK173">
        <v>-0.22808237409187929</v>
      </c>
    </row>
    <row r="174" spans="2:63" x14ac:dyDescent="0.25">
      <c r="B174" t="s">
        <v>370</v>
      </c>
      <c r="C174" t="s">
        <v>111</v>
      </c>
      <c r="D174">
        <v>98.1</v>
      </c>
      <c r="E174">
        <v>0.30199999999999999</v>
      </c>
      <c r="F174">
        <v>98.1</v>
      </c>
      <c r="G174">
        <v>0.68690095846645383</v>
      </c>
      <c r="H174">
        <v>3.3</v>
      </c>
      <c r="I174" t="s">
        <v>195</v>
      </c>
      <c r="J174" t="s">
        <v>620</v>
      </c>
      <c r="K174">
        <v>0.68413727810364289</v>
      </c>
      <c r="L174" t="s">
        <v>945</v>
      </c>
      <c r="M174">
        <v>0.246839007852621</v>
      </c>
      <c r="N174">
        <v>2.0236849870621031E-2</v>
      </c>
      <c r="O174">
        <v>-1.4023568408604641</v>
      </c>
      <c r="P174">
        <v>8.1647734705000918E-2</v>
      </c>
      <c r="Q174">
        <v>0.21550106355967699</v>
      </c>
      <c r="R174">
        <v>0.28175765934703623</v>
      </c>
      <c r="S174">
        <v>-1.534789434327692</v>
      </c>
      <c r="T174">
        <v>-1.266707941742728</v>
      </c>
      <c r="U174">
        <v>0.55327820233206326</v>
      </c>
      <c r="V174">
        <v>1.000695842586969</v>
      </c>
      <c r="W174">
        <v>5352.9341894457266</v>
      </c>
      <c r="X174">
        <v>6348.6418679868884</v>
      </c>
      <c r="Y174">
        <v>0</v>
      </c>
      <c r="Z174">
        <v>-0.66377078990233707</v>
      </c>
      <c r="AA174">
        <v>0.27232139843073838</v>
      </c>
      <c r="AB174">
        <v>0.1094026940279092</v>
      </c>
      <c r="AC174">
        <v>5.0508071392129941E-2</v>
      </c>
      <c r="AD174">
        <v>-0.84815005296502655</v>
      </c>
      <c r="AE174">
        <v>-0.48754971152789628</v>
      </c>
      <c r="AF174">
        <v>0.18750269208913489</v>
      </c>
      <c r="AG174">
        <v>0.35473982429330098</v>
      </c>
      <c r="AH174">
        <v>0.90476190476190477</v>
      </c>
      <c r="AI174">
        <v>1</v>
      </c>
      <c r="AJ174">
        <v>0.49479655251823079</v>
      </c>
      <c r="AK174">
        <v>0.2767028393690803</v>
      </c>
      <c r="AL174" t="s">
        <v>114</v>
      </c>
      <c r="AM174">
        <v>0.93131250850924874</v>
      </c>
      <c r="AN174">
        <v>2.4997154050526828E-3</v>
      </c>
      <c r="AS174">
        <v>1.6722666927077679E-2</v>
      </c>
      <c r="AT174">
        <v>1.521669810410034E-3</v>
      </c>
      <c r="AW174">
        <v>0.73488869699065429</v>
      </c>
      <c r="AX174">
        <v>2.4659929557397771E-2</v>
      </c>
      <c r="AY174">
        <v>4.4178288424631916E-3</v>
      </c>
      <c r="AZ174">
        <v>4.535422835581355E-4</v>
      </c>
      <c r="BA174">
        <v>0.99567831003268203</v>
      </c>
      <c r="BB174">
        <v>0.99559357101371504</v>
      </c>
      <c r="BC174">
        <v>0.99523103581863148</v>
      </c>
      <c r="BD174">
        <v>0.92452830188679247</v>
      </c>
      <c r="BE174">
        <v>0.98113207547169812</v>
      </c>
      <c r="BF174">
        <v>-0.22807548540905029</v>
      </c>
      <c r="BG174">
        <v>1.216297975965668E-3</v>
      </c>
      <c r="BH174">
        <v>-5.3328746567578456E-3</v>
      </c>
      <c r="BI174">
        <v>0.246839007852621</v>
      </c>
      <c r="BJ174">
        <v>-1.4023568408604641</v>
      </c>
      <c r="BK174">
        <v>-0.22807548540905029</v>
      </c>
    </row>
    <row r="175" spans="2:63" x14ac:dyDescent="0.25">
      <c r="B175" t="s">
        <v>355</v>
      </c>
      <c r="C175" t="s">
        <v>111</v>
      </c>
      <c r="D175">
        <v>98.1</v>
      </c>
      <c r="E175">
        <v>0.30099999999999999</v>
      </c>
      <c r="F175">
        <v>98.1</v>
      </c>
      <c r="G175">
        <v>0.68582375478927204</v>
      </c>
      <c r="H175">
        <v>2.6</v>
      </c>
      <c r="I175" t="s">
        <v>195</v>
      </c>
      <c r="J175" t="s">
        <v>620</v>
      </c>
      <c r="K175">
        <v>0.68413727810364289</v>
      </c>
      <c r="L175" t="s">
        <v>945</v>
      </c>
      <c r="M175">
        <v>0.246839007852621</v>
      </c>
      <c r="N175">
        <v>2.0236849870621031E-2</v>
      </c>
      <c r="O175">
        <v>-1.4023568408604641</v>
      </c>
      <c r="P175">
        <v>8.1647734705000918E-2</v>
      </c>
      <c r="Q175">
        <v>0.21550106355967699</v>
      </c>
      <c r="R175">
        <v>0.28175765934703623</v>
      </c>
      <c r="S175">
        <v>-1.534789434327692</v>
      </c>
      <c r="T175">
        <v>-1.266707941742728</v>
      </c>
      <c r="U175">
        <v>0.55327820233206326</v>
      </c>
      <c r="V175">
        <v>1.000695842586969</v>
      </c>
      <c r="W175">
        <v>5352.9341894457266</v>
      </c>
      <c r="X175">
        <v>6348.6418679868884</v>
      </c>
      <c r="Y175">
        <v>0</v>
      </c>
      <c r="Z175">
        <v>-0.66377078990233707</v>
      </c>
      <c r="AA175">
        <v>0.27232139843073838</v>
      </c>
      <c r="AB175">
        <v>0.1094026940279092</v>
      </c>
      <c r="AC175">
        <v>5.0508071392129941E-2</v>
      </c>
      <c r="AD175">
        <v>-0.84815005296502655</v>
      </c>
      <c r="AE175">
        <v>-0.48754971152789628</v>
      </c>
      <c r="AF175">
        <v>0.18750269208913489</v>
      </c>
      <c r="AG175">
        <v>0.35473982429330098</v>
      </c>
      <c r="AH175">
        <v>0.90476190476190477</v>
      </c>
      <c r="AI175">
        <v>1</v>
      </c>
      <c r="AJ175">
        <v>0.49479655251823079</v>
      </c>
      <c r="AK175">
        <v>0.2767028393690803</v>
      </c>
      <c r="AL175" t="s">
        <v>114</v>
      </c>
      <c r="AM175">
        <v>0.93131250850924874</v>
      </c>
      <c r="AN175">
        <v>2.4997154050526828E-3</v>
      </c>
      <c r="AS175">
        <v>1.6722666927077679E-2</v>
      </c>
      <c r="AT175">
        <v>1.521669810410034E-3</v>
      </c>
      <c r="AW175">
        <v>0.73488869699065429</v>
      </c>
      <c r="AX175">
        <v>2.4659929557397771E-2</v>
      </c>
      <c r="AY175">
        <v>4.4178288424631916E-3</v>
      </c>
      <c r="AZ175">
        <v>4.535422835581355E-4</v>
      </c>
      <c r="BA175">
        <v>0.99567831003268203</v>
      </c>
      <c r="BB175">
        <v>0.99559357101371504</v>
      </c>
      <c r="BC175">
        <v>0.99523103581863148</v>
      </c>
      <c r="BD175">
        <v>0.92452830188679247</v>
      </c>
      <c r="BE175">
        <v>0.98113207547169812</v>
      </c>
      <c r="BF175">
        <v>-0.22915717701230751</v>
      </c>
      <c r="BG175">
        <v>1.214652255750661E-3</v>
      </c>
      <c r="BH175">
        <v>-5.3005202437339544E-3</v>
      </c>
      <c r="BI175">
        <v>0.246839007852621</v>
      </c>
      <c r="BJ175">
        <v>-1.4023568408604641</v>
      </c>
      <c r="BK175">
        <v>-0.22915717701230751</v>
      </c>
    </row>
    <row r="176" spans="2:63" x14ac:dyDescent="0.25">
      <c r="B176" t="s">
        <v>361</v>
      </c>
      <c r="C176" t="s">
        <v>111</v>
      </c>
      <c r="D176">
        <v>98.1</v>
      </c>
      <c r="E176">
        <v>0.29499999999999998</v>
      </c>
      <c r="F176">
        <v>98.1</v>
      </c>
      <c r="G176">
        <v>0.68582375478927204</v>
      </c>
      <c r="H176">
        <v>6.2</v>
      </c>
      <c r="I176" t="s">
        <v>195</v>
      </c>
      <c r="J176" t="s">
        <v>620</v>
      </c>
      <c r="K176">
        <v>0.68413727810364289</v>
      </c>
      <c r="L176" t="s">
        <v>945</v>
      </c>
      <c r="M176">
        <v>0.246839007852621</v>
      </c>
      <c r="N176">
        <v>2.0236849870621031E-2</v>
      </c>
      <c r="O176">
        <v>-1.4023568408604641</v>
      </c>
      <c r="P176">
        <v>8.1647734705000918E-2</v>
      </c>
      <c r="Q176">
        <v>0.21550106355967699</v>
      </c>
      <c r="R176">
        <v>0.28175765934703623</v>
      </c>
      <c r="S176">
        <v>-1.534789434327692</v>
      </c>
      <c r="T176">
        <v>-1.266707941742728</v>
      </c>
      <c r="U176">
        <v>0.55327820233206326</v>
      </c>
      <c r="V176">
        <v>1.000695842586969</v>
      </c>
      <c r="W176">
        <v>5352.9341894457266</v>
      </c>
      <c r="X176">
        <v>6348.6418679868884</v>
      </c>
      <c r="Y176">
        <v>0</v>
      </c>
      <c r="Z176">
        <v>-0.66377078990233707</v>
      </c>
      <c r="AA176">
        <v>0.27232139843073838</v>
      </c>
      <c r="AB176">
        <v>0.1094026940279092</v>
      </c>
      <c r="AC176">
        <v>5.0508071392129941E-2</v>
      </c>
      <c r="AD176">
        <v>-0.84815005296502655</v>
      </c>
      <c r="AE176">
        <v>-0.48754971152789628</v>
      </c>
      <c r="AF176">
        <v>0.18750269208913489</v>
      </c>
      <c r="AG176">
        <v>0.35473982429330098</v>
      </c>
      <c r="AH176">
        <v>0.90476190476190477</v>
      </c>
      <c r="AI176">
        <v>1</v>
      </c>
      <c r="AJ176">
        <v>0.49479655251823079</v>
      </c>
      <c r="AK176">
        <v>0.2767028393690803</v>
      </c>
      <c r="AL176" t="s">
        <v>114</v>
      </c>
      <c r="AM176">
        <v>0.93131250850924874</v>
      </c>
      <c r="AN176">
        <v>2.4997154050526828E-3</v>
      </c>
      <c r="AS176">
        <v>1.6722666927077679E-2</v>
      </c>
      <c r="AT176">
        <v>1.521669810410034E-3</v>
      </c>
      <c r="AW176">
        <v>0.73488869699065429</v>
      </c>
      <c r="AX176">
        <v>2.4659929557397771E-2</v>
      </c>
      <c r="AY176">
        <v>4.4178288424631916E-3</v>
      </c>
      <c r="AZ176">
        <v>4.535422835581355E-4</v>
      </c>
      <c r="BA176">
        <v>0.99567831003268203</v>
      </c>
      <c r="BB176">
        <v>0.99559357101371504</v>
      </c>
      <c r="BC176">
        <v>0.99523103581863148</v>
      </c>
      <c r="BD176">
        <v>0.92452830188679247</v>
      </c>
      <c r="BE176">
        <v>0.98113207547169812</v>
      </c>
      <c r="BF176">
        <v>-0.22915925468076079</v>
      </c>
      <c r="BG176">
        <v>1.214135862220143E-3</v>
      </c>
      <c r="BH176">
        <v>-5.2982187601872833E-3</v>
      </c>
      <c r="BI176">
        <v>0.246839007852621</v>
      </c>
      <c r="BJ176">
        <v>-1.4023568408604641</v>
      </c>
      <c r="BK176">
        <v>-0.22915925468076079</v>
      </c>
    </row>
    <row r="177" spans="2:63" x14ac:dyDescent="0.25">
      <c r="B177" t="s">
        <v>363</v>
      </c>
      <c r="C177" t="s">
        <v>111</v>
      </c>
      <c r="D177">
        <v>98.1</v>
      </c>
      <c r="E177">
        <v>0.502</v>
      </c>
      <c r="F177">
        <v>98.1</v>
      </c>
      <c r="G177">
        <v>0.68582375478927204</v>
      </c>
      <c r="H177">
        <v>3</v>
      </c>
      <c r="I177" t="s">
        <v>195</v>
      </c>
      <c r="J177" t="s">
        <v>620</v>
      </c>
      <c r="K177">
        <v>0.68413727810364289</v>
      </c>
      <c r="L177" t="s">
        <v>945</v>
      </c>
      <c r="M177">
        <v>0.246839007852621</v>
      </c>
      <c r="N177">
        <v>2.0236849870621031E-2</v>
      </c>
      <c r="O177">
        <v>-1.4023568408604641</v>
      </c>
      <c r="P177">
        <v>8.1647734705000918E-2</v>
      </c>
      <c r="Q177">
        <v>0.21550106355967699</v>
      </c>
      <c r="R177">
        <v>0.28175765934703623</v>
      </c>
      <c r="S177">
        <v>-1.534789434327692</v>
      </c>
      <c r="T177">
        <v>-1.266707941742728</v>
      </c>
      <c r="U177">
        <v>0.55327820233206326</v>
      </c>
      <c r="V177">
        <v>1.000695842586969</v>
      </c>
      <c r="W177">
        <v>5352.9341894457266</v>
      </c>
      <c r="X177">
        <v>6348.6418679868884</v>
      </c>
      <c r="Y177">
        <v>0</v>
      </c>
      <c r="Z177">
        <v>-0.66377078990233707</v>
      </c>
      <c r="AA177">
        <v>0.27232139843073838</v>
      </c>
      <c r="AB177">
        <v>0.1094026940279092</v>
      </c>
      <c r="AC177">
        <v>5.0508071392129941E-2</v>
      </c>
      <c r="AD177">
        <v>-0.84815005296502655</v>
      </c>
      <c r="AE177">
        <v>-0.48754971152789628</v>
      </c>
      <c r="AF177">
        <v>0.18750269208913489</v>
      </c>
      <c r="AG177">
        <v>0.35473982429330098</v>
      </c>
      <c r="AH177">
        <v>0.90476190476190477</v>
      </c>
      <c r="AI177">
        <v>1</v>
      </c>
      <c r="AJ177">
        <v>0.49479655251823079</v>
      </c>
      <c r="AK177">
        <v>0.2767028393690803</v>
      </c>
      <c r="AL177" t="s">
        <v>114</v>
      </c>
      <c r="AM177">
        <v>0.93131250850924874</v>
      </c>
      <c r="AN177">
        <v>2.4997154050526828E-3</v>
      </c>
      <c r="AS177">
        <v>1.6722666927077679E-2</v>
      </c>
      <c r="AT177">
        <v>1.521669810410034E-3</v>
      </c>
      <c r="AW177">
        <v>0.73488869699065429</v>
      </c>
      <c r="AX177">
        <v>2.4659929557397771E-2</v>
      </c>
      <c r="AY177">
        <v>4.4178288424631916E-3</v>
      </c>
      <c r="AZ177">
        <v>4.535422835581355E-4</v>
      </c>
      <c r="BA177">
        <v>0.99567831003268203</v>
      </c>
      <c r="BB177">
        <v>0.99559357101371504</v>
      </c>
      <c r="BC177">
        <v>0.99523103581863148</v>
      </c>
      <c r="BD177">
        <v>0.92452830188679247</v>
      </c>
      <c r="BE177">
        <v>0.98113207547169812</v>
      </c>
      <c r="BF177">
        <v>-0.22915839988677059</v>
      </c>
      <c r="BG177">
        <v>1.2151864769217051E-3</v>
      </c>
      <c r="BH177">
        <v>-5.3028231892094744E-3</v>
      </c>
      <c r="BI177">
        <v>0.246839007852621</v>
      </c>
      <c r="BJ177">
        <v>-1.4023568408604641</v>
      </c>
      <c r="BK177">
        <v>-0.22915839988677059</v>
      </c>
    </row>
    <row r="178" spans="2:63" x14ac:dyDescent="0.25">
      <c r="B178" t="s">
        <v>372</v>
      </c>
      <c r="C178" t="s">
        <v>111</v>
      </c>
      <c r="D178">
        <v>98.1</v>
      </c>
      <c r="E178">
        <v>0.19600000000000001</v>
      </c>
      <c r="F178">
        <v>98.1</v>
      </c>
      <c r="G178">
        <v>0.68582375478927204</v>
      </c>
      <c r="H178">
        <v>11</v>
      </c>
      <c r="I178" t="s">
        <v>195</v>
      </c>
      <c r="J178" t="s">
        <v>620</v>
      </c>
      <c r="K178">
        <v>0.68413727810364289</v>
      </c>
      <c r="L178" t="s">
        <v>945</v>
      </c>
      <c r="M178">
        <v>0.246839007852621</v>
      </c>
      <c r="N178">
        <v>2.0236849870621031E-2</v>
      </c>
      <c r="O178">
        <v>-1.4023568408604641</v>
      </c>
      <c r="P178">
        <v>8.1647734705000918E-2</v>
      </c>
      <c r="Q178">
        <v>0.21550106355967699</v>
      </c>
      <c r="R178">
        <v>0.28175765934703623</v>
      </c>
      <c r="S178">
        <v>-1.534789434327692</v>
      </c>
      <c r="T178">
        <v>-1.266707941742728</v>
      </c>
      <c r="U178">
        <v>0.55327820233206326</v>
      </c>
      <c r="V178">
        <v>1.000695842586969</v>
      </c>
      <c r="W178">
        <v>5352.9341894457266</v>
      </c>
      <c r="X178">
        <v>6348.6418679868884</v>
      </c>
      <c r="Y178">
        <v>0</v>
      </c>
      <c r="Z178">
        <v>-0.66377078990233707</v>
      </c>
      <c r="AA178">
        <v>0.27232139843073838</v>
      </c>
      <c r="AB178">
        <v>0.1094026940279092</v>
      </c>
      <c r="AC178">
        <v>5.0508071392129941E-2</v>
      </c>
      <c r="AD178">
        <v>-0.84815005296502655</v>
      </c>
      <c r="AE178">
        <v>-0.48754971152789628</v>
      </c>
      <c r="AF178">
        <v>0.18750269208913489</v>
      </c>
      <c r="AG178">
        <v>0.35473982429330098</v>
      </c>
      <c r="AH178">
        <v>0.90476190476190477</v>
      </c>
      <c r="AI178">
        <v>1</v>
      </c>
      <c r="AJ178">
        <v>0.49479655251823079</v>
      </c>
      <c r="AK178">
        <v>0.2767028393690803</v>
      </c>
      <c r="AL178" t="s">
        <v>114</v>
      </c>
      <c r="AM178">
        <v>0.93131250850924874</v>
      </c>
      <c r="AN178">
        <v>2.4997154050526828E-3</v>
      </c>
      <c r="AS178">
        <v>1.6722666927077679E-2</v>
      </c>
      <c r="AT178">
        <v>1.521669810410034E-3</v>
      </c>
      <c r="AW178">
        <v>0.73488869699065429</v>
      </c>
      <c r="AX178">
        <v>2.4659929557397771E-2</v>
      </c>
      <c r="AY178">
        <v>4.4178288424631916E-3</v>
      </c>
      <c r="AZ178">
        <v>4.535422835581355E-4</v>
      </c>
      <c r="BA178">
        <v>0.99567831003268203</v>
      </c>
      <c r="BB178">
        <v>0.99559357101371504</v>
      </c>
      <c r="BC178">
        <v>0.99523103581863148</v>
      </c>
      <c r="BD178">
        <v>0.92452830188679247</v>
      </c>
      <c r="BE178">
        <v>0.98113207547169812</v>
      </c>
      <c r="BF178">
        <v>-0.2291571846607672</v>
      </c>
      <c r="BG178">
        <v>1.211863500440802E-3</v>
      </c>
      <c r="BH178">
        <v>-5.2883504492114604E-3</v>
      </c>
      <c r="BI178">
        <v>0.246839007852621</v>
      </c>
      <c r="BJ178">
        <v>-1.4023568408604641</v>
      </c>
      <c r="BK178">
        <v>-0.2291571846607672</v>
      </c>
    </row>
    <row r="179" spans="2:63" x14ac:dyDescent="0.25">
      <c r="B179" t="s">
        <v>374</v>
      </c>
      <c r="C179" t="s">
        <v>111</v>
      </c>
      <c r="D179">
        <v>98.1</v>
      </c>
      <c r="E179">
        <v>0.14699999999999999</v>
      </c>
      <c r="F179">
        <v>98.1</v>
      </c>
      <c r="G179">
        <v>0.68582375478927204</v>
      </c>
      <c r="H179">
        <v>130</v>
      </c>
      <c r="I179" t="s">
        <v>195</v>
      </c>
      <c r="J179" t="s">
        <v>620</v>
      </c>
      <c r="K179">
        <v>0.68413727810364289</v>
      </c>
      <c r="L179" t="s">
        <v>945</v>
      </c>
      <c r="M179">
        <v>0.246839007852621</v>
      </c>
      <c r="N179">
        <v>2.0236849870621031E-2</v>
      </c>
      <c r="O179">
        <v>-1.4023568408604641</v>
      </c>
      <c r="P179">
        <v>8.1647734705000918E-2</v>
      </c>
      <c r="Q179">
        <v>0.21550106355967699</v>
      </c>
      <c r="R179">
        <v>0.28175765934703623</v>
      </c>
      <c r="S179">
        <v>-1.534789434327692</v>
      </c>
      <c r="T179">
        <v>-1.266707941742728</v>
      </c>
      <c r="U179">
        <v>0.55327820233206326</v>
      </c>
      <c r="V179">
        <v>1.000695842586969</v>
      </c>
      <c r="W179">
        <v>5352.9341894457266</v>
      </c>
      <c r="X179">
        <v>6348.6418679868884</v>
      </c>
      <c r="Y179">
        <v>0</v>
      </c>
      <c r="Z179">
        <v>-0.66377078990233707</v>
      </c>
      <c r="AA179">
        <v>0.27232139843073838</v>
      </c>
      <c r="AB179">
        <v>0.1094026940279092</v>
      </c>
      <c r="AC179">
        <v>5.0508071392129941E-2</v>
      </c>
      <c r="AD179">
        <v>-0.84815005296502655</v>
      </c>
      <c r="AE179">
        <v>-0.48754971152789628</v>
      </c>
      <c r="AF179">
        <v>0.18750269208913489</v>
      </c>
      <c r="AG179">
        <v>0.35473982429330098</v>
      </c>
      <c r="AH179">
        <v>0.90476190476190477</v>
      </c>
      <c r="AI179">
        <v>1</v>
      </c>
      <c r="AJ179">
        <v>0.49479655251823079</v>
      </c>
      <c r="AK179">
        <v>0.2767028393690803</v>
      </c>
      <c r="AL179" t="s">
        <v>114</v>
      </c>
      <c r="AM179">
        <v>0.93131250850924874</v>
      </c>
      <c r="AN179">
        <v>2.4997154050526828E-3</v>
      </c>
      <c r="AS179">
        <v>1.6722666927077679E-2</v>
      </c>
      <c r="AT179">
        <v>1.521669810410034E-3</v>
      </c>
      <c r="AW179">
        <v>0.73488869699065429</v>
      </c>
      <c r="AX179">
        <v>2.4659929557397771E-2</v>
      </c>
      <c r="AY179">
        <v>4.4178288424631916E-3</v>
      </c>
      <c r="AZ179">
        <v>4.535422835581355E-4</v>
      </c>
      <c r="BA179">
        <v>0.99567831003268203</v>
      </c>
      <c r="BB179">
        <v>0.99559357101371504</v>
      </c>
      <c r="BC179">
        <v>0.99523103581863148</v>
      </c>
      <c r="BD179">
        <v>0.92452830188679247</v>
      </c>
      <c r="BE179">
        <v>0.98113207547169812</v>
      </c>
      <c r="BF179">
        <v>-0.22916070723987109</v>
      </c>
      <c r="BG179">
        <v>1.214140899709221E-3</v>
      </c>
      <c r="BH179">
        <v>-5.2982071592157119E-3</v>
      </c>
      <c r="BI179">
        <v>0.246839007852621</v>
      </c>
      <c r="BJ179">
        <v>-1.4023568408604641</v>
      </c>
      <c r="BK179">
        <v>-0.22916070723987109</v>
      </c>
    </row>
    <row r="180" spans="2:63" x14ac:dyDescent="0.25">
      <c r="B180" t="s">
        <v>338</v>
      </c>
      <c r="C180" t="s">
        <v>111</v>
      </c>
      <c r="D180">
        <v>98.1</v>
      </c>
      <c r="E180">
        <v>0.26700000000000002</v>
      </c>
      <c r="F180">
        <v>98.1</v>
      </c>
      <c r="G180">
        <v>0.68474792597319722</v>
      </c>
      <c r="H180">
        <v>6.9</v>
      </c>
      <c r="I180" t="s">
        <v>195</v>
      </c>
      <c r="J180" t="s">
        <v>620</v>
      </c>
      <c r="K180">
        <v>0.68413727810364289</v>
      </c>
      <c r="L180" t="s">
        <v>945</v>
      </c>
      <c r="M180">
        <v>0.246839007852621</v>
      </c>
      <c r="N180">
        <v>2.0236849870621031E-2</v>
      </c>
      <c r="O180">
        <v>-1.4023568408604641</v>
      </c>
      <c r="P180">
        <v>8.1647734705000918E-2</v>
      </c>
      <c r="Q180">
        <v>0.21550106355967699</v>
      </c>
      <c r="R180">
        <v>0.28175765934703623</v>
      </c>
      <c r="S180">
        <v>-1.534789434327692</v>
      </c>
      <c r="T180">
        <v>-1.266707941742728</v>
      </c>
      <c r="U180">
        <v>0.55327820233206326</v>
      </c>
      <c r="V180">
        <v>1.000695842586969</v>
      </c>
      <c r="W180">
        <v>5352.9341894457266</v>
      </c>
      <c r="X180">
        <v>6348.6418679868884</v>
      </c>
      <c r="Y180">
        <v>0</v>
      </c>
      <c r="Z180">
        <v>-0.66377078990233707</v>
      </c>
      <c r="AA180">
        <v>0.27232139843073838</v>
      </c>
      <c r="AB180">
        <v>0.1094026940279092</v>
      </c>
      <c r="AC180">
        <v>5.0508071392129941E-2</v>
      </c>
      <c r="AD180">
        <v>-0.84815005296502655</v>
      </c>
      <c r="AE180">
        <v>-0.48754971152789628</v>
      </c>
      <c r="AF180">
        <v>0.18750269208913489</v>
      </c>
      <c r="AG180">
        <v>0.35473982429330098</v>
      </c>
      <c r="AH180">
        <v>0.90476190476190477</v>
      </c>
      <c r="AI180">
        <v>1</v>
      </c>
      <c r="AJ180">
        <v>0.49479655251823079</v>
      </c>
      <c r="AK180">
        <v>0.2767028393690803</v>
      </c>
      <c r="AL180" t="s">
        <v>114</v>
      </c>
      <c r="AM180">
        <v>0.93131250850924874</v>
      </c>
      <c r="AN180">
        <v>2.4997154050526828E-3</v>
      </c>
      <c r="AS180">
        <v>1.6722666927077679E-2</v>
      </c>
      <c r="AT180">
        <v>1.521669810410034E-3</v>
      </c>
      <c r="AW180">
        <v>0.73488869699065429</v>
      </c>
      <c r="AX180">
        <v>2.4659929557397771E-2</v>
      </c>
      <c r="AY180">
        <v>4.4178288424631916E-3</v>
      </c>
      <c r="AZ180">
        <v>4.535422835581355E-4</v>
      </c>
      <c r="BA180">
        <v>0.99567831003268203</v>
      </c>
      <c r="BB180">
        <v>0.99559357101371504</v>
      </c>
      <c r="BC180">
        <v>0.99523103581863148</v>
      </c>
      <c r="BD180">
        <v>0.92452830188679247</v>
      </c>
      <c r="BE180">
        <v>0.98113207547169812</v>
      </c>
      <c r="BF180">
        <v>-0.2302365716096833</v>
      </c>
      <c r="BG180">
        <v>1.214466834216937E-3</v>
      </c>
      <c r="BH180">
        <v>-5.2748650039655936E-3</v>
      </c>
      <c r="BI180">
        <v>0.246839007852621</v>
      </c>
      <c r="BJ180">
        <v>-1.4023568408604641</v>
      </c>
      <c r="BK180">
        <v>-0.2302365716096833</v>
      </c>
    </row>
    <row r="181" spans="2:63" x14ac:dyDescent="0.25">
      <c r="B181" t="s">
        <v>362</v>
      </c>
      <c r="C181" t="s">
        <v>111</v>
      </c>
      <c r="D181">
        <v>98.1</v>
      </c>
      <c r="E181">
        <v>0.192</v>
      </c>
      <c r="F181">
        <v>98.1</v>
      </c>
      <c r="G181">
        <v>0.68474792597319722</v>
      </c>
      <c r="H181">
        <v>30</v>
      </c>
      <c r="I181" t="s">
        <v>195</v>
      </c>
      <c r="J181" t="s">
        <v>620</v>
      </c>
      <c r="K181">
        <v>0.68413727810364289</v>
      </c>
      <c r="L181" t="s">
        <v>945</v>
      </c>
      <c r="M181">
        <v>0.246839007852621</v>
      </c>
      <c r="N181">
        <v>2.0236849870621031E-2</v>
      </c>
      <c r="O181">
        <v>-1.4023568408604641</v>
      </c>
      <c r="P181">
        <v>8.1647734705000918E-2</v>
      </c>
      <c r="Q181">
        <v>0.21550106355967699</v>
      </c>
      <c r="R181">
        <v>0.28175765934703623</v>
      </c>
      <c r="S181">
        <v>-1.534789434327692</v>
      </c>
      <c r="T181">
        <v>-1.266707941742728</v>
      </c>
      <c r="U181">
        <v>0.55327820233206326</v>
      </c>
      <c r="V181">
        <v>1.000695842586969</v>
      </c>
      <c r="W181">
        <v>5352.9341894457266</v>
      </c>
      <c r="X181">
        <v>6348.6418679868884</v>
      </c>
      <c r="Y181">
        <v>0</v>
      </c>
      <c r="Z181">
        <v>-0.66377078990233707</v>
      </c>
      <c r="AA181">
        <v>0.27232139843073838</v>
      </c>
      <c r="AB181">
        <v>0.1094026940279092</v>
      </c>
      <c r="AC181">
        <v>5.0508071392129941E-2</v>
      </c>
      <c r="AD181">
        <v>-0.84815005296502655</v>
      </c>
      <c r="AE181">
        <v>-0.48754971152789628</v>
      </c>
      <c r="AF181">
        <v>0.18750269208913489</v>
      </c>
      <c r="AG181">
        <v>0.35473982429330098</v>
      </c>
      <c r="AH181">
        <v>0.90476190476190477</v>
      </c>
      <c r="AI181">
        <v>1</v>
      </c>
      <c r="AJ181">
        <v>0.49479655251823079</v>
      </c>
      <c r="AK181">
        <v>0.2767028393690803</v>
      </c>
      <c r="AL181" t="s">
        <v>114</v>
      </c>
      <c r="AM181">
        <v>0.93131250850924874</v>
      </c>
      <c r="AN181">
        <v>2.4997154050526828E-3</v>
      </c>
      <c r="AS181">
        <v>1.6722666927077679E-2</v>
      </c>
      <c r="AT181">
        <v>1.521669810410034E-3</v>
      </c>
      <c r="AW181">
        <v>0.73488869699065429</v>
      </c>
      <c r="AX181">
        <v>2.4659929557397771E-2</v>
      </c>
      <c r="AY181">
        <v>4.4178288424631916E-3</v>
      </c>
      <c r="AZ181">
        <v>4.535422835581355E-4</v>
      </c>
      <c r="BA181">
        <v>0.99567831003268203</v>
      </c>
      <c r="BB181">
        <v>0.99559357101371504</v>
      </c>
      <c r="BC181">
        <v>0.99523103581863148</v>
      </c>
      <c r="BD181">
        <v>0.92452830188679247</v>
      </c>
      <c r="BE181">
        <v>0.98113207547169812</v>
      </c>
      <c r="BF181">
        <v>-0.2302362723383207</v>
      </c>
      <c r="BG181">
        <v>1.215217284028774E-3</v>
      </c>
      <c r="BH181">
        <v>-5.2781313373727358E-3</v>
      </c>
      <c r="BI181">
        <v>0.246839007852621</v>
      </c>
      <c r="BJ181">
        <v>-1.4023568408604641</v>
      </c>
      <c r="BK181">
        <v>-0.2302362723383207</v>
      </c>
    </row>
    <row r="182" spans="2:63" x14ac:dyDescent="0.25">
      <c r="B182" t="s">
        <v>367</v>
      </c>
      <c r="C182" t="s">
        <v>111</v>
      </c>
      <c r="D182">
        <v>98.1</v>
      </c>
      <c r="E182">
        <v>0.17</v>
      </c>
      <c r="F182">
        <v>98.1</v>
      </c>
      <c r="G182">
        <v>0.68474792597319722</v>
      </c>
      <c r="H182">
        <v>58</v>
      </c>
      <c r="I182" t="s">
        <v>195</v>
      </c>
      <c r="J182" t="s">
        <v>620</v>
      </c>
      <c r="K182">
        <v>0.68413727810364289</v>
      </c>
      <c r="L182" t="s">
        <v>945</v>
      </c>
      <c r="M182">
        <v>0.246839007852621</v>
      </c>
      <c r="N182">
        <v>2.0236849870621031E-2</v>
      </c>
      <c r="O182">
        <v>-1.4023568408604641</v>
      </c>
      <c r="P182">
        <v>8.1647734705000918E-2</v>
      </c>
      <c r="Q182">
        <v>0.21550106355967699</v>
      </c>
      <c r="R182">
        <v>0.28175765934703623</v>
      </c>
      <c r="S182">
        <v>-1.534789434327692</v>
      </c>
      <c r="T182">
        <v>-1.266707941742728</v>
      </c>
      <c r="U182">
        <v>0.55327820233206326</v>
      </c>
      <c r="V182">
        <v>1.000695842586969</v>
      </c>
      <c r="W182">
        <v>5352.9341894457266</v>
      </c>
      <c r="X182">
        <v>6348.6418679868884</v>
      </c>
      <c r="Y182">
        <v>0</v>
      </c>
      <c r="Z182">
        <v>-0.66377078990233707</v>
      </c>
      <c r="AA182">
        <v>0.27232139843073838</v>
      </c>
      <c r="AB182">
        <v>0.1094026940279092</v>
      </c>
      <c r="AC182">
        <v>5.0508071392129941E-2</v>
      </c>
      <c r="AD182">
        <v>-0.84815005296502655</v>
      </c>
      <c r="AE182">
        <v>-0.48754971152789628</v>
      </c>
      <c r="AF182">
        <v>0.18750269208913489</v>
      </c>
      <c r="AG182">
        <v>0.35473982429330098</v>
      </c>
      <c r="AH182">
        <v>0.90476190476190477</v>
      </c>
      <c r="AI182">
        <v>1</v>
      </c>
      <c r="AJ182">
        <v>0.49479655251823079</v>
      </c>
      <c r="AK182">
        <v>0.2767028393690803</v>
      </c>
      <c r="AL182" t="s">
        <v>114</v>
      </c>
      <c r="AM182">
        <v>0.93131250850924874</v>
      </c>
      <c r="AN182">
        <v>2.4997154050526828E-3</v>
      </c>
      <c r="AS182">
        <v>1.6722666927077679E-2</v>
      </c>
      <c r="AT182">
        <v>1.521669810410034E-3</v>
      </c>
      <c r="AW182">
        <v>0.73488869699065429</v>
      </c>
      <c r="AX182">
        <v>2.4659929557397771E-2</v>
      </c>
      <c r="AY182">
        <v>4.4178288424631916E-3</v>
      </c>
      <c r="AZ182">
        <v>4.535422835581355E-4</v>
      </c>
      <c r="BA182">
        <v>0.99567831003268203</v>
      </c>
      <c r="BB182">
        <v>0.99559357101371504</v>
      </c>
      <c r="BC182">
        <v>0.99523103581863148</v>
      </c>
      <c r="BD182">
        <v>0.92452830188679247</v>
      </c>
      <c r="BE182">
        <v>0.98113207547169812</v>
      </c>
      <c r="BF182">
        <v>-0.23023094073563291</v>
      </c>
      <c r="BG182">
        <v>1.210163744198408E-3</v>
      </c>
      <c r="BH182">
        <v>-5.256303693724651E-3</v>
      </c>
      <c r="BI182">
        <v>0.246839007852621</v>
      </c>
      <c r="BJ182">
        <v>-1.4023568408604641</v>
      </c>
      <c r="BK182">
        <v>-0.23023094073563291</v>
      </c>
    </row>
    <row r="183" spans="2:63" x14ac:dyDescent="0.25">
      <c r="B183" t="s">
        <v>345</v>
      </c>
      <c r="C183" t="s">
        <v>111</v>
      </c>
      <c r="D183">
        <v>98.1</v>
      </c>
      <c r="E183">
        <v>0.40500000000000003</v>
      </c>
      <c r="F183">
        <v>98.1</v>
      </c>
      <c r="G183">
        <v>0.68367346938775508</v>
      </c>
      <c r="H183">
        <v>7.2</v>
      </c>
      <c r="I183" t="s">
        <v>195</v>
      </c>
      <c r="J183" t="s">
        <v>620</v>
      </c>
      <c r="K183">
        <v>0.68413727810364289</v>
      </c>
      <c r="L183" t="s">
        <v>945</v>
      </c>
      <c r="M183">
        <v>0.246839007852621</v>
      </c>
      <c r="N183">
        <v>2.0236849870621031E-2</v>
      </c>
      <c r="O183">
        <v>-1.4023568408604641</v>
      </c>
      <c r="P183">
        <v>8.1647734705000918E-2</v>
      </c>
      <c r="Q183">
        <v>0.21550106355967699</v>
      </c>
      <c r="R183">
        <v>0.28175765934703623</v>
      </c>
      <c r="S183">
        <v>-1.534789434327692</v>
      </c>
      <c r="T183">
        <v>-1.266707941742728</v>
      </c>
      <c r="U183">
        <v>0.55327820233206326</v>
      </c>
      <c r="V183">
        <v>1.000695842586969</v>
      </c>
      <c r="W183">
        <v>5352.9341894457266</v>
      </c>
      <c r="X183">
        <v>6348.6418679868884</v>
      </c>
      <c r="Y183">
        <v>0</v>
      </c>
      <c r="Z183">
        <v>-0.66377078990233707</v>
      </c>
      <c r="AA183">
        <v>0.27232139843073838</v>
      </c>
      <c r="AB183">
        <v>0.1094026940279092</v>
      </c>
      <c r="AC183">
        <v>5.0508071392129941E-2</v>
      </c>
      <c r="AD183">
        <v>-0.84815005296502655</v>
      </c>
      <c r="AE183">
        <v>-0.48754971152789628</v>
      </c>
      <c r="AF183">
        <v>0.18750269208913489</v>
      </c>
      <c r="AG183">
        <v>0.35473982429330098</v>
      </c>
      <c r="AH183">
        <v>0.90476190476190477</v>
      </c>
      <c r="AI183">
        <v>1</v>
      </c>
      <c r="AJ183">
        <v>0.49479655251823079</v>
      </c>
      <c r="AK183">
        <v>0.2767028393690803</v>
      </c>
      <c r="AL183" t="s">
        <v>114</v>
      </c>
      <c r="AM183">
        <v>0.93131250850924874</v>
      </c>
      <c r="AN183">
        <v>2.4997154050526828E-3</v>
      </c>
      <c r="AS183">
        <v>1.6722666927077679E-2</v>
      </c>
      <c r="AT183">
        <v>1.521669810410034E-3</v>
      </c>
      <c r="AW183">
        <v>0.73488869699065429</v>
      </c>
      <c r="AX183">
        <v>2.4659929557397771E-2</v>
      </c>
      <c r="AY183">
        <v>4.4178288424631916E-3</v>
      </c>
      <c r="AZ183">
        <v>4.535422835581355E-4</v>
      </c>
      <c r="BA183">
        <v>0.99567831003268203</v>
      </c>
      <c r="BB183">
        <v>0.99559357101371504</v>
      </c>
      <c r="BC183">
        <v>0.99523103581863148</v>
      </c>
      <c r="BD183">
        <v>0.92452830188679247</v>
      </c>
      <c r="BE183">
        <v>0.98113207547169812</v>
      </c>
      <c r="BF183">
        <v>-0.23131093049518439</v>
      </c>
      <c r="BG183">
        <v>1.2169442576066289E-3</v>
      </c>
      <c r="BH183">
        <v>-5.2610754494023569E-3</v>
      </c>
      <c r="BI183">
        <v>0.246839007852621</v>
      </c>
      <c r="BJ183">
        <v>-1.4023568408604641</v>
      </c>
      <c r="BK183">
        <v>-0.23131093049518439</v>
      </c>
    </row>
    <row r="184" spans="2:63" x14ac:dyDescent="0.25">
      <c r="B184" t="s">
        <v>368</v>
      </c>
      <c r="C184" t="s">
        <v>111</v>
      </c>
      <c r="D184">
        <v>98.1</v>
      </c>
      <c r="E184">
        <v>0.29499999999999998</v>
      </c>
      <c r="F184">
        <v>98.1</v>
      </c>
      <c r="G184">
        <v>0.68367346938775508</v>
      </c>
      <c r="H184">
        <v>4.3</v>
      </c>
      <c r="I184" t="s">
        <v>195</v>
      </c>
      <c r="J184" t="s">
        <v>620</v>
      </c>
      <c r="K184">
        <v>0.68413727810364289</v>
      </c>
      <c r="L184" t="s">
        <v>945</v>
      </c>
      <c r="M184">
        <v>0.246839007852621</v>
      </c>
      <c r="N184">
        <v>2.0236849870621031E-2</v>
      </c>
      <c r="O184">
        <v>-1.4023568408604641</v>
      </c>
      <c r="P184">
        <v>8.1647734705000918E-2</v>
      </c>
      <c r="Q184">
        <v>0.21550106355967699</v>
      </c>
      <c r="R184">
        <v>0.28175765934703623</v>
      </c>
      <c r="S184">
        <v>-1.534789434327692</v>
      </c>
      <c r="T184">
        <v>-1.266707941742728</v>
      </c>
      <c r="U184">
        <v>0.55327820233206326</v>
      </c>
      <c r="V184">
        <v>1.000695842586969</v>
      </c>
      <c r="W184">
        <v>5352.9341894457266</v>
      </c>
      <c r="X184">
        <v>6348.6418679868884</v>
      </c>
      <c r="Y184">
        <v>0</v>
      </c>
      <c r="Z184">
        <v>-0.66377078990233707</v>
      </c>
      <c r="AA184">
        <v>0.27232139843073838</v>
      </c>
      <c r="AB184">
        <v>0.1094026940279092</v>
      </c>
      <c r="AC184">
        <v>5.0508071392129941E-2</v>
      </c>
      <c r="AD184">
        <v>-0.84815005296502655</v>
      </c>
      <c r="AE184">
        <v>-0.48754971152789628</v>
      </c>
      <c r="AF184">
        <v>0.18750269208913489</v>
      </c>
      <c r="AG184">
        <v>0.35473982429330098</v>
      </c>
      <c r="AH184">
        <v>0.90476190476190477</v>
      </c>
      <c r="AI184">
        <v>1</v>
      </c>
      <c r="AJ184">
        <v>0.49479655251823079</v>
      </c>
      <c r="AK184">
        <v>0.2767028393690803</v>
      </c>
      <c r="AL184" t="s">
        <v>114</v>
      </c>
      <c r="AM184">
        <v>0.93131250850924874</v>
      </c>
      <c r="AN184">
        <v>2.4997154050526828E-3</v>
      </c>
      <c r="AS184">
        <v>1.6722666927077679E-2</v>
      </c>
      <c r="AT184">
        <v>1.521669810410034E-3</v>
      </c>
      <c r="AW184">
        <v>0.73488869699065429</v>
      </c>
      <c r="AX184">
        <v>2.4659929557397771E-2</v>
      </c>
      <c r="AY184">
        <v>4.4178288424631916E-3</v>
      </c>
      <c r="AZ184">
        <v>4.535422835581355E-4</v>
      </c>
      <c r="BA184">
        <v>0.99567831003268203</v>
      </c>
      <c r="BB184">
        <v>0.99559357101371504</v>
      </c>
      <c r="BC184">
        <v>0.99523103581863148</v>
      </c>
      <c r="BD184">
        <v>0.92452830188679247</v>
      </c>
      <c r="BE184">
        <v>0.98113207547169812</v>
      </c>
      <c r="BF184">
        <v>-0.23130917461713321</v>
      </c>
      <c r="BG184">
        <v>1.2175589993152569E-3</v>
      </c>
      <c r="BH184">
        <v>-5.2637730489098894E-3</v>
      </c>
      <c r="BI184">
        <v>0.246839007852621</v>
      </c>
      <c r="BJ184">
        <v>-1.4023568408604641</v>
      </c>
      <c r="BK184">
        <v>-0.23130917461713321</v>
      </c>
    </row>
    <row r="185" spans="2:63" x14ac:dyDescent="0.25">
      <c r="B185" t="s">
        <v>346</v>
      </c>
      <c r="C185" t="s">
        <v>111</v>
      </c>
      <c r="D185">
        <v>98.1</v>
      </c>
      <c r="E185">
        <v>0.52700000000000002</v>
      </c>
      <c r="F185">
        <v>98.1</v>
      </c>
      <c r="G185">
        <v>0.68260038240917797</v>
      </c>
      <c r="H185">
        <v>4.5999999999999996</v>
      </c>
      <c r="I185" t="s">
        <v>195</v>
      </c>
      <c r="J185" t="s">
        <v>620</v>
      </c>
      <c r="K185">
        <v>0.68413727810364289</v>
      </c>
      <c r="L185" t="s">
        <v>945</v>
      </c>
      <c r="M185">
        <v>0.246839007852621</v>
      </c>
      <c r="N185">
        <v>2.0236849870621031E-2</v>
      </c>
      <c r="O185">
        <v>-1.4023568408604641</v>
      </c>
      <c r="P185">
        <v>8.1647734705000918E-2</v>
      </c>
      <c r="Q185">
        <v>0.21550106355967699</v>
      </c>
      <c r="R185">
        <v>0.28175765934703623</v>
      </c>
      <c r="S185">
        <v>-1.534789434327692</v>
      </c>
      <c r="T185">
        <v>-1.266707941742728</v>
      </c>
      <c r="U185">
        <v>0.55327820233206326</v>
      </c>
      <c r="V185">
        <v>1.000695842586969</v>
      </c>
      <c r="W185">
        <v>5352.9341894457266</v>
      </c>
      <c r="X185">
        <v>6348.6418679868884</v>
      </c>
      <c r="Y185">
        <v>0</v>
      </c>
      <c r="Z185">
        <v>-0.66377078990233707</v>
      </c>
      <c r="AA185">
        <v>0.27232139843073838</v>
      </c>
      <c r="AB185">
        <v>0.1094026940279092</v>
      </c>
      <c r="AC185">
        <v>5.0508071392129941E-2</v>
      </c>
      <c r="AD185">
        <v>-0.84815005296502655</v>
      </c>
      <c r="AE185">
        <v>-0.48754971152789628</v>
      </c>
      <c r="AF185">
        <v>0.18750269208913489</v>
      </c>
      <c r="AG185">
        <v>0.35473982429330098</v>
      </c>
      <c r="AH185">
        <v>0.90476190476190477</v>
      </c>
      <c r="AI185">
        <v>1</v>
      </c>
      <c r="AJ185">
        <v>0.49479655251823079</v>
      </c>
      <c r="AK185">
        <v>0.2767028393690803</v>
      </c>
      <c r="AL185" t="s">
        <v>114</v>
      </c>
      <c r="AM185">
        <v>0.93131250850924874</v>
      </c>
      <c r="AN185">
        <v>2.4997154050526828E-3</v>
      </c>
      <c r="AS185">
        <v>1.6722666927077679E-2</v>
      </c>
      <c r="AT185">
        <v>1.521669810410034E-3</v>
      </c>
      <c r="AW185">
        <v>0.73488869699065429</v>
      </c>
      <c r="AX185">
        <v>2.4659929557397771E-2</v>
      </c>
      <c r="AY185">
        <v>4.4178288424631916E-3</v>
      </c>
      <c r="AZ185">
        <v>4.535422835581355E-4</v>
      </c>
      <c r="BA185">
        <v>0.99567831003268203</v>
      </c>
      <c r="BB185">
        <v>0.99559357101371504</v>
      </c>
      <c r="BC185">
        <v>0.99523103581863148</v>
      </c>
      <c r="BD185">
        <v>0.92452830188679247</v>
      </c>
      <c r="BE185">
        <v>0.98113207547169812</v>
      </c>
      <c r="BF185">
        <v>-0.23238164444222581</v>
      </c>
      <c r="BG185">
        <v>1.212944050322356E-3</v>
      </c>
      <c r="BH185">
        <v>-5.2196207374025846E-3</v>
      </c>
      <c r="BI185">
        <v>0.246839007852621</v>
      </c>
      <c r="BJ185">
        <v>-1.4023568408604641</v>
      </c>
      <c r="BK185">
        <v>-0.23238164444222581</v>
      </c>
    </row>
    <row r="186" spans="2:63" x14ac:dyDescent="0.25">
      <c r="B186" t="s">
        <v>350</v>
      </c>
      <c r="C186" t="s">
        <v>111</v>
      </c>
      <c r="D186">
        <v>98.1</v>
      </c>
      <c r="E186">
        <v>0.58799999999999997</v>
      </c>
      <c r="F186">
        <v>98.1</v>
      </c>
      <c r="G186">
        <v>0.68152866242038224</v>
      </c>
      <c r="H186">
        <v>1.3</v>
      </c>
      <c r="I186" t="s">
        <v>195</v>
      </c>
      <c r="J186" t="s">
        <v>620</v>
      </c>
      <c r="K186">
        <v>0.68413727810364289</v>
      </c>
      <c r="L186" t="s">
        <v>945</v>
      </c>
      <c r="M186">
        <v>0.246839007852621</v>
      </c>
      <c r="N186">
        <v>2.0236849870621031E-2</v>
      </c>
      <c r="O186">
        <v>-1.4023568408604641</v>
      </c>
      <c r="P186">
        <v>8.1647734705000918E-2</v>
      </c>
      <c r="Q186">
        <v>0.21550106355967699</v>
      </c>
      <c r="R186">
        <v>0.28175765934703623</v>
      </c>
      <c r="S186">
        <v>-1.534789434327692</v>
      </c>
      <c r="T186">
        <v>-1.266707941742728</v>
      </c>
      <c r="U186">
        <v>0.55327820233206326</v>
      </c>
      <c r="V186">
        <v>1.000695842586969</v>
      </c>
      <c r="W186">
        <v>5352.9341894457266</v>
      </c>
      <c r="X186">
        <v>6348.6418679868884</v>
      </c>
      <c r="Y186">
        <v>0</v>
      </c>
      <c r="Z186">
        <v>-0.66377078990233707</v>
      </c>
      <c r="AA186">
        <v>0.27232139843073838</v>
      </c>
      <c r="AB186">
        <v>0.1094026940279092</v>
      </c>
      <c r="AC186">
        <v>5.0508071392129941E-2</v>
      </c>
      <c r="AD186">
        <v>-0.84815005296502655</v>
      </c>
      <c r="AE186">
        <v>-0.48754971152789628</v>
      </c>
      <c r="AF186">
        <v>0.18750269208913489</v>
      </c>
      <c r="AG186">
        <v>0.35473982429330098</v>
      </c>
      <c r="AH186">
        <v>0.90476190476190477</v>
      </c>
      <c r="AI186">
        <v>1</v>
      </c>
      <c r="AJ186">
        <v>0.49479655251823079</v>
      </c>
      <c r="AK186">
        <v>0.2767028393690803</v>
      </c>
      <c r="AL186" t="s">
        <v>114</v>
      </c>
      <c r="AM186">
        <v>0.93131250850924874</v>
      </c>
      <c r="AN186">
        <v>2.4997154050526828E-3</v>
      </c>
      <c r="AS186">
        <v>1.6722666927077679E-2</v>
      </c>
      <c r="AT186">
        <v>1.521669810410034E-3</v>
      </c>
      <c r="AW186">
        <v>0.73488869699065429</v>
      </c>
      <c r="AX186">
        <v>2.4659929557397771E-2</v>
      </c>
      <c r="AY186">
        <v>4.4178288424631916E-3</v>
      </c>
      <c r="AZ186">
        <v>4.535422835581355E-4</v>
      </c>
      <c r="BA186">
        <v>0.99567831003268203</v>
      </c>
      <c r="BB186">
        <v>0.99559357101371504</v>
      </c>
      <c r="BC186">
        <v>0.99523103581863148</v>
      </c>
      <c r="BD186">
        <v>0.92452830188679247</v>
      </c>
      <c r="BE186">
        <v>0.98113207547169812</v>
      </c>
      <c r="BF186">
        <v>-0.2334425864101955</v>
      </c>
      <c r="BG186">
        <v>1.2130036553926579E-3</v>
      </c>
      <c r="BH186">
        <v>-5.1961541124343896E-3</v>
      </c>
      <c r="BI186">
        <v>0.246839007852621</v>
      </c>
      <c r="BJ186">
        <v>-1.4023568408604641</v>
      </c>
      <c r="BK186">
        <v>-0.2334425864101955</v>
      </c>
    </row>
    <row r="187" spans="2:63" x14ac:dyDescent="0.25">
      <c r="B187" t="s">
        <v>369</v>
      </c>
      <c r="C187" t="s">
        <v>111</v>
      </c>
      <c r="D187">
        <v>98.1</v>
      </c>
      <c r="E187">
        <v>0.49199999999999999</v>
      </c>
      <c r="F187">
        <v>98.1</v>
      </c>
      <c r="G187">
        <v>0.68152866242038224</v>
      </c>
      <c r="H187">
        <v>2.5</v>
      </c>
      <c r="I187" t="s">
        <v>195</v>
      </c>
      <c r="J187" t="s">
        <v>620</v>
      </c>
      <c r="K187">
        <v>0.68413727810364289</v>
      </c>
      <c r="L187" t="s">
        <v>945</v>
      </c>
      <c r="M187">
        <v>0.246839007852621</v>
      </c>
      <c r="N187">
        <v>2.0236849870621031E-2</v>
      </c>
      <c r="O187">
        <v>-1.4023568408604641</v>
      </c>
      <c r="P187">
        <v>8.1647734705000918E-2</v>
      </c>
      <c r="Q187">
        <v>0.21550106355967699</v>
      </c>
      <c r="R187">
        <v>0.28175765934703623</v>
      </c>
      <c r="S187">
        <v>-1.534789434327692</v>
      </c>
      <c r="T187">
        <v>-1.266707941742728</v>
      </c>
      <c r="U187">
        <v>0.55327820233206326</v>
      </c>
      <c r="V187">
        <v>1.000695842586969</v>
      </c>
      <c r="W187">
        <v>5352.9341894457266</v>
      </c>
      <c r="X187">
        <v>6348.6418679868884</v>
      </c>
      <c r="Y187">
        <v>0</v>
      </c>
      <c r="Z187">
        <v>-0.66377078990233707</v>
      </c>
      <c r="AA187">
        <v>0.27232139843073838</v>
      </c>
      <c r="AB187">
        <v>0.1094026940279092</v>
      </c>
      <c r="AC187">
        <v>5.0508071392129941E-2</v>
      </c>
      <c r="AD187">
        <v>-0.84815005296502655</v>
      </c>
      <c r="AE187">
        <v>-0.48754971152789628</v>
      </c>
      <c r="AF187">
        <v>0.18750269208913489</v>
      </c>
      <c r="AG187">
        <v>0.35473982429330098</v>
      </c>
      <c r="AH187">
        <v>0.90476190476190477</v>
      </c>
      <c r="AI187">
        <v>1</v>
      </c>
      <c r="AJ187">
        <v>0.49479655251823079</v>
      </c>
      <c r="AK187">
        <v>0.2767028393690803</v>
      </c>
      <c r="AL187" t="s">
        <v>114</v>
      </c>
      <c r="AM187">
        <v>0.93131250850924874</v>
      </c>
      <c r="AN187">
        <v>2.4997154050526828E-3</v>
      </c>
      <c r="AS187">
        <v>1.6722666927077679E-2</v>
      </c>
      <c r="AT187">
        <v>1.521669810410034E-3</v>
      </c>
      <c r="AW187">
        <v>0.73488869699065429</v>
      </c>
      <c r="AX187">
        <v>2.4659929557397771E-2</v>
      </c>
      <c r="AY187">
        <v>4.4178288424631916E-3</v>
      </c>
      <c r="AZ187">
        <v>4.535422835581355E-4</v>
      </c>
      <c r="BA187">
        <v>0.99567831003268203</v>
      </c>
      <c r="BB187">
        <v>0.99559357101371504</v>
      </c>
      <c r="BC187">
        <v>0.99523103581863148</v>
      </c>
      <c r="BD187">
        <v>0.92452830188679247</v>
      </c>
      <c r="BE187">
        <v>0.98113207547169812</v>
      </c>
      <c r="BF187">
        <v>-0.23345244953373431</v>
      </c>
      <c r="BG187">
        <v>1.213918056394546E-3</v>
      </c>
      <c r="BH187">
        <v>-5.199851442206146E-3</v>
      </c>
      <c r="BI187">
        <v>0.246839007852621</v>
      </c>
      <c r="BJ187">
        <v>-1.4023568408604641</v>
      </c>
      <c r="BK187">
        <v>-0.23345244953373431</v>
      </c>
    </row>
    <row r="188" spans="2:63" x14ac:dyDescent="0.25">
      <c r="B188" t="s">
        <v>347</v>
      </c>
      <c r="C188" t="s">
        <v>111</v>
      </c>
      <c r="D188">
        <v>98.1</v>
      </c>
      <c r="E188">
        <v>0.61799999999999999</v>
      </c>
      <c r="F188">
        <v>98.1</v>
      </c>
      <c r="G188">
        <v>0.68045830681094865</v>
      </c>
      <c r="H188">
        <v>4.5</v>
      </c>
      <c r="I188" t="s">
        <v>195</v>
      </c>
      <c r="J188" t="s">
        <v>620</v>
      </c>
      <c r="K188">
        <v>0.68413727810364289</v>
      </c>
      <c r="L188" t="s">
        <v>945</v>
      </c>
      <c r="M188">
        <v>0.246839007852621</v>
      </c>
      <c r="N188">
        <v>2.0236849870621031E-2</v>
      </c>
      <c r="O188">
        <v>-1.4023568408604641</v>
      </c>
      <c r="P188">
        <v>8.1647734705000918E-2</v>
      </c>
      <c r="Q188">
        <v>0.21550106355967699</v>
      </c>
      <c r="R188">
        <v>0.28175765934703623</v>
      </c>
      <c r="S188">
        <v>-1.534789434327692</v>
      </c>
      <c r="T188">
        <v>-1.266707941742728</v>
      </c>
      <c r="U188">
        <v>0.55327820233206326</v>
      </c>
      <c r="V188">
        <v>1.000695842586969</v>
      </c>
      <c r="W188">
        <v>5352.9341894457266</v>
      </c>
      <c r="X188">
        <v>6348.6418679868884</v>
      </c>
      <c r="Y188">
        <v>0</v>
      </c>
      <c r="Z188">
        <v>-0.66377078990233707</v>
      </c>
      <c r="AA188">
        <v>0.27232139843073838</v>
      </c>
      <c r="AB188">
        <v>0.1094026940279092</v>
      </c>
      <c r="AC188">
        <v>5.0508071392129941E-2</v>
      </c>
      <c r="AD188">
        <v>-0.84815005296502655</v>
      </c>
      <c r="AE188">
        <v>-0.48754971152789628</v>
      </c>
      <c r="AF188">
        <v>0.18750269208913489</v>
      </c>
      <c r="AG188">
        <v>0.35473982429330098</v>
      </c>
      <c r="AH188">
        <v>0.90476190476190477</v>
      </c>
      <c r="AI188">
        <v>1</v>
      </c>
      <c r="AJ188">
        <v>0.49479655251823079</v>
      </c>
      <c r="AK188">
        <v>0.2767028393690803</v>
      </c>
      <c r="AL188" t="s">
        <v>114</v>
      </c>
      <c r="AM188">
        <v>0.93131250850924874</v>
      </c>
      <c r="AN188">
        <v>2.4997154050526828E-3</v>
      </c>
      <c r="AS188">
        <v>1.6722666927077679E-2</v>
      </c>
      <c r="AT188">
        <v>1.521669810410034E-3</v>
      </c>
      <c r="AW188">
        <v>0.73488869699065429</v>
      </c>
      <c r="AX188">
        <v>2.4659929557397771E-2</v>
      </c>
      <c r="AY188">
        <v>4.4178288424631916E-3</v>
      </c>
      <c r="AZ188">
        <v>4.535422835581355E-4</v>
      </c>
      <c r="BA188">
        <v>0.99567831003268203</v>
      </c>
      <c r="BB188">
        <v>0.99559357101371504</v>
      </c>
      <c r="BC188">
        <v>0.99523103581863148</v>
      </c>
      <c r="BD188">
        <v>0.92452830188679247</v>
      </c>
      <c r="BE188">
        <v>0.98113207547169812</v>
      </c>
      <c r="BF188">
        <v>-0.23452228978751091</v>
      </c>
      <c r="BG188">
        <v>1.215661081008942E-3</v>
      </c>
      <c r="BH188">
        <v>-5.1835630724499267E-3</v>
      </c>
      <c r="BI188">
        <v>0.246839007852621</v>
      </c>
      <c r="BJ188">
        <v>-1.4023568408604641</v>
      </c>
      <c r="BK188">
        <v>-0.23452228978751091</v>
      </c>
    </row>
    <row r="189" spans="2:63" x14ac:dyDescent="0.25">
      <c r="B189" t="s">
        <v>348</v>
      </c>
      <c r="C189" t="s">
        <v>111</v>
      </c>
      <c r="D189">
        <v>98.1</v>
      </c>
      <c r="E189">
        <v>0.59</v>
      </c>
      <c r="F189">
        <v>98.1</v>
      </c>
      <c r="G189">
        <v>0.68045830681094865</v>
      </c>
      <c r="H189">
        <v>0.5</v>
      </c>
      <c r="I189" t="s">
        <v>195</v>
      </c>
      <c r="J189" t="s">
        <v>620</v>
      </c>
      <c r="K189">
        <v>0.68413727810364289</v>
      </c>
      <c r="L189" t="s">
        <v>945</v>
      </c>
      <c r="M189">
        <v>0.246839007852621</v>
      </c>
      <c r="N189">
        <v>2.0236849870621031E-2</v>
      </c>
      <c r="O189">
        <v>-1.4023568408604641</v>
      </c>
      <c r="P189">
        <v>8.1647734705000918E-2</v>
      </c>
      <c r="Q189">
        <v>0.21550106355967699</v>
      </c>
      <c r="R189">
        <v>0.28175765934703623</v>
      </c>
      <c r="S189">
        <v>-1.534789434327692</v>
      </c>
      <c r="T189">
        <v>-1.266707941742728</v>
      </c>
      <c r="U189">
        <v>0.55327820233206326</v>
      </c>
      <c r="V189">
        <v>1.000695842586969</v>
      </c>
      <c r="W189">
        <v>5352.9341894457266</v>
      </c>
      <c r="X189">
        <v>6348.6418679868884</v>
      </c>
      <c r="Y189">
        <v>0</v>
      </c>
      <c r="Z189">
        <v>-0.66377078990233707</v>
      </c>
      <c r="AA189">
        <v>0.27232139843073838</v>
      </c>
      <c r="AB189">
        <v>0.1094026940279092</v>
      </c>
      <c r="AC189">
        <v>5.0508071392129941E-2</v>
      </c>
      <c r="AD189">
        <v>-0.84815005296502655</v>
      </c>
      <c r="AE189">
        <v>-0.48754971152789628</v>
      </c>
      <c r="AF189">
        <v>0.18750269208913489</v>
      </c>
      <c r="AG189">
        <v>0.35473982429330098</v>
      </c>
      <c r="AH189">
        <v>0.90476190476190477</v>
      </c>
      <c r="AI189">
        <v>1</v>
      </c>
      <c r="AJ189">
        <v>0.49479655251823079</v>
      </c>
      <c r="AK189">
        <v>0.2767028393690803</v>
      </c>
      <c r="AL189" t="s">
        <v>114</v>
      </c>
      <c r="AM189">
        <v>0.93131250850924874</v>
      </c>
      <c r="AN189">
        <v>2.4997154050526828E-3</v>
      </c>
      <c r="AS189">
        <v>1.6722666927077679E-2</v>
      </c>
      <c r="AT189">
        <v>1.521669810410034E-3</v>
      </c>
      <c r="AW189">
        <v>0.73488869699065429</v>
      </c>
      <c r="AX189">
        <v>2.4659929557397771E-2</v>
      </c>
      <c r="AY189">
        <v>4.4178288424631916E-3</v>
      </c>
      <c r="AZ189">
        <v>4.535422835581355E-4</v>
      </c>
      <c r="BA189">
        <v>0.99567831003268203</v>
      </c>
      <c r="BB189">
        <v>0.99559357101371504</v>
      </c>
      <c r="BC189">
        <v>0.99523103581863148</v>
      </c>
      <c r="BD189">
        <v>0.92452830188679247</v>
      </c>
      <c r="BE189">
        <v>0.98113207547169812</v>
      </c>
      <c r="BF189">
        <v>-0.23452703641556899</v>
      </c>
      <c r="BG189">
        <v>1.210640290443701E-3</v>
      </c>
      <c r="BH189">
        <v>-5.1620500090169283E-3</v>
      </c>
      <c r="BI189">
        <v>0.246839007852621</v>
      </c>
      <c r="BJ189">
        <v>-1.4023568408604641</v>
      </c>
      <c r="BK189">
        <v>-0.23452703641556899</v>
      </c>
    </row>
    <row r="190" spans="2:63" x14ac:dyDescent="0.25">
      <c r="B190" t="s">
        <v>357</v>
      </c>
      <c r="C190" t="s">
        <v>111</v>
      </c>
      <c r="D190">
        <v>98.1</v>
      </c>
      <c r="E190">
        <v>0.40500000000000003</v>
      </c>
      <c r="F190">
        <v>98.1</v>
      </c>
      <c r="G190">
        <v>0.68045830681094865</v>
      </c>
      <c r="H190">
        <v>2.4</v>
      </c>
      <c r="I190" t="s">
        <v>195</v>
      </c>
      <c r="J190" t="s">
        <v>620</v>
      </c>
      <c r="K190">
        <v>0.68413727810364289</v>
      </c>
      <c r="L190" t="s">
        <v>945</v>
      </c>
      <c r="M190">
        <v>0.246839007852621</v>
      </c>
      <c r="N190">
        <v>2.0236849870621031E-2</v>
      </c>
      <c r="O190">
        <v>-1.4023568408604641</v>
      </c>
      <c r="P190">
        <v>8.1647734705000918E-2</v>
      </c>
      <c r="Q190">
        <v>0.21550106355967699</v>
      </c>
      <c r="R190">
        <v>0.28175765934703623</v>
      </c>
      <c r="S190">
        <v>-1.534789434327692</v>
      </c>
      <c r="T190">
        <v>-1.266707941742728</v>
      </c>
      <c r="U190">
        <v>0.55327820233206326</v>
      </c>
      <c r="V190">
        <v>1.000695842586969</v>
      </c>
      <c r="W190">
        <v>5352.9341894457266</v>
      </c>
      <c r="X190">
        <v>6348.6418679868884</v>
      </c>
      <c r="Y190">
        <v>0</v>
      </c>
      <c r="Z190">
        <v>-0.66377078990233707</v>
      </c>
      <c r="AA190">
        <v>0.27232139843073838</v>
      </c>
      <c r="AB190">
        <v>0.1094026940279092</v>
      </c>
      <c r="AC190">
        <v>5.0508071392129941E-2</v>
      </c>
      <c r="AD190">
        <v>-0.84815005296502655</v>
      </c>
      <c r="AE190">
        <v>-0.48754971152789628</v>
      </c>
      <c r="AF190">
        <v>0.18750269208913489</v>
      </c>
      <c r="AG190">
        <v>0.35473982429330098</v>
      </c>
      <c r="AH190">
        <v>0.90476190476190477</v>
      </c>
      <c r="AI190">
        <v>1</v>
      </c>
      <c r="AJ190">
        <v>0.49479655251823079</v>
      </c>
      <c r="AK190">
        <v>0.2767028393690803</v>
      </c>
      <c r="AL190" t="s">
        <v>114</v>
      </c>
      <c r="AM190">
        <v>0.93131250850924874</v>
      </c>
      <c r="AN190">
        <v>2.4997154050526828E-3</v>
      </c>
      <c r="AS190">
        <v>1.6722666927077679E-2</v>
      </c>
      <c r="AT190">
        <v>1.521669810410034E-3</v>
      </c>
      <c r="AW190">
        <v>0.73488869699065429</v>
      </c>
      <c r="AX190">
        <v>2.4659929557397771E-2</v>
      </c>
      <c r="AY190">
        <v>4.4178288424631916E-3</v>
      </c>
      <c r="AZ190">
        <v>4.535422835581355E-4</v>
      </c>
      <c r="BA190">
        <v>0.99567831003268203</v>
      </c>
      <c r="BB190">
        <v>0.99559357101371504</v>
      </c>
      <c r="BC190">
        <v>0.99523103581863148</v>
      </c>
      <c r="BD190">
        <v>0.92452830188679247</v>
      </c>
      <c r="BE190">
        <v>0.98113207547169812</v>
      </c>
      <c r="BF190">
        <v>-0.2345308028184416</v>
      </c>
      <c r="BG190">
        <v>1.2160156676433429E-3</v>
      </c>
      <c r="BH190">
        <v>-5.1848868166997361E-3</v>
      </c>
      <c r="BI190">
        <v>0.246839007852621</v>
      </c>
      <c r="BJ190">
        <v>-1.4023568408604641</v>
      </c>
      <c r="BK190">
        <v>-0.2345308028184416</v>
      </c>
    </row>
    <row r="191" spans="2:63" x14ac:dyDescent="0.25">
      <c r="B191" t="s">
        <v>359</v>
      </c>
      <c r="C191" t="s">
        <v>111</v>
      </c>
      <c r="D191">
        <v>98.1</v>
      </c>
      <c r="E191">
        <v>0.16</v>
      </c>
      <c r="F191">
        <v>98.1</v>
      </c>
      <c r="G191">
        <v>0.68045830681094865</v>
      </c>
      <c r="H191">
        <v>25</v>
      </c>
      <c r="I191" t="s">
        <v>195</v>
      </c>
      <c r="J191" t="s">
        <v>620</v>
      </c>
      <c r="K191">
        <v>0.68413727810364289</v>
      </c>
      <c r="L191" t="s">
        <v>945</v>
      </c>
      <c r="M191">
        <v>0.246839007852621</v>
      </c>
      <c r="N191">
        <v>2.0236849870621031E-2</v>
      </c>
      <c r="O191">
        <v>-1.4023568408604641</v>
      </c>
      <c r="P191">
        <v>8.1647734705000918E-2</v>
      </c>
      <c r="Q191">
        <v>0.21550106355967699</v>
      </c>
      <c r="R191">
        <v>0.28175765934703623</v>
      </c>
      <c r="S191">
        <v>-1.534789434327692</v>
      </c>
      <c r="T191">
        <v>-1.266707941742728</v>
      </c>
      <c r="U191">
        <v>0.55327820233206326</v>
      </c>
      <c r="V191">
        <v>1.000695842586969</v>
      </c>
      <c r="W191">
        <v>5352.9341894457266</v>
      </c>
      <c r="X191">
        <v>6348.6418679868884</v>
      </c>
      <c r="Y191">
        <v>0</v>
      </c>
      <c r="Z191">
        <v>-0.66377078990233707</v>
      </c>
      <c r="AA191">
        <v>0.27232139843073838</v>
      </c>
      <c r="AB191">
        <v>0.1094026940279092</v>
      </c>
      <c r="AC191">
        <v>5.0508071392129941E-2</v>
      </c>
      <c r="AD191">
        <v>-0.84815005296502655</v>
      </c>
      <c r="AE191">
        <v>-0.48754971152789628</v>
      </c>
      <c r="AF191">
        <v>0.18750269208913489</v>
      </c>
      <c r="AG191">
        <v>0.35473982429330098</v>
      </c>
      <c r="AH191">
        <v>0.90476190476190477</v>
      </c>
      <c r="AI191">
        <v>1</v>
      </c>
      <c r="AJ191">
        <v>0.49479655251823079</v>
      </c>
      <c r="AK191">
        <v>0.2767028393690803</v>
      </c>
      <c r="AL191" t="s">
        <v>114</v>
      </c>
      <c r="AM191">
        <v>0.93131250850924874</v>
      </c>
      <c r="AN191">
        <v>2.4997154050526828E-3</v>
      </c>
      <c r="AS191">
        <v>1.6722666927077679E-2</v>
      </c>
      <c r="AT191">
        <v>1.521669810410034E-3</v>
      </c>
      <c r="AW191">
        <v>0.73488869699065429</v>
      </c>
      <c r="AX191">
        <v>2.4659929557397771E-2</v>
      </c>
      <c r="AY191">
        <v>4.4178288424631916E-3</v>
      </c>
      <c r="AZ191">
        <v>4.535422835581355E-4</v>
      </c>
      <c r="BA191">
        <v>0.99567831003268203</v>
      </c>
      <c r="BB191">
        <v>0.99559357101371504</v>
      </c>
      <c r="BC191">
        <v>0.99523103581863148</v>
      </c>
      <c r="BD191">
        <v>0.92452830188679247</v>
      </c>
      <c r="BE191">
        <v>0.98113207547169812</v>
      </c>
      <c r="BF191">
        <v>-0.2345279044176305</v>
      </c>
      <c r="BG191">
        <v>1.2116195718684811E-3</v>
      </c>
      <c r="BH191">
        <v>-5.1662064472759528E-3</v>
      </c>
      <c r="BI191">
        <v>0.246839007852621</v>
      </c>
      <c r="BJ191">
        <v>-1.4023568408604641</v>
      </c>
      <c r="BK191">
        <v>-0.2345279044176305</v>
      </c>
    </row>
    <row r="192" spans="2:63" x14ac:dyDescent="0.25">
      <c r="B192" t="s">
        <v>339</v>
      </c>
      <c r="C192" t="s">
        <v>111</v>
      </c>
      <c r="D192">
        <v>98.1</v>
      </c>
      <c r="E192">
        <v>0.19600000000000001</v>
      </c>
      <c r="F192">
        <v>98.1</v>
      </c>
      <c r="G192">
        <v>0.67938931297709915</v>
      </c>
      <c r="H192">
        <v>11</v>
      </c>
      <c r="I192" t="s">
        <v>195</v>
      </c>
      <c r="J192" t="s">
        <v>621</v>
      </c>
      <c r="K192">
        <v>0.67693292223259316</v>
      </c>
      <c r="L192" t="s">
        <v>946</v>
      </c>
      <c r="M192">
        <v>0.22810906662820379</v>
      </c>
      <c r="N192">
        <v>1.820984187005013E-2</v>
      </c>
      <c r="O192">
        <v>-1.481067726732606</v>
      </c>
      <c r="P192">
        <v>7.9013751191677625E-2</v>
      </c>
      <c r="Q192">
        <v>0.2003233773713918</v>
      </c>
      <c r="R192">
        <v>0.25882683366382431</v>
      </c>
      <c r="S192">
        <v>-1.607822331516588</v>
      </c>
      <c r="T192">
        <v>-1.351596037036598</v>
      </c>
      <c r="U192">
        <v>0.69120640307388614</v>
      </c>
      <c r="V192">
        <v>1.001218430187427</v>
      </c>
      <c r="W192">
        <v>4066.8074531462071</v>
      </c>
      <c r="X192">
        <v>4502.6564218808508</v>
      </c>
      <c r="Y192">
        <v>0</v>
      </c>
      <c r="Z192">
        <v>-0.73907974036562363</v>
      </c>
      <c r="AA192">
        <v>0.27443037864106462</v>
      </c>
      <c r="AB192">
        <v>0.15963979088491259</v>
      </c>
      <c r="AC192">
        <v>5.956232150206707E-2</v>
      </c>
      <c r="AD192">
        <v>-1.0090665427516201</v>
      </c>
      <c r="AE192">
        <v>-0.48442378012697318</v>
      </c>
      <c r="AF192">
        <v>0.17247632642142599</v>
      </c>
      <c r="AG192">
        <v>0.36978138149857021</v>
      </c>
      <c r="AH192">
        <v>1</v>
      </c>
      <c r="AI192">
        <v>1</v>
      </c>
      <c r="AJ192">
        <v>0.50502882909914515</v>
      </c>
      <c r="AK192">
        <v>0.27994202221352632</v>
      </c>
      <c r="AL192" t="s">
        <v>114</v>
      </c>
      <c r="AM192">
        <v>0.93131250850924874</v>
      </c>
      <c r="AN192">
        <v>2.4997154050526828E-3</v>
      </c>
      <c r="AS192">
        <v>1.6722666927077679E-2</v>
      </c>
      <c r="AT192">
        <v>1.521669810410034E-3</v>
      </c>
      <c r="AW192">
        <v>0.73488869699065429</v>
      </c>
      <c r="AX192">
        <v>2.4659929557397771E-2</v>
      </c>
      <c r="AY192">
        <v>4.4178288424631916E-3</v>
      </c>
      <c r="AZ192">
        <v>4.535422835581355E-4</v>
      </c>
      <c r="BA192">
        <v>0.99567831003268203</v>
      </c>
      <c r="BB192">
        <v>0.99559357101371504</v>
      </c>
      <c r="BC192">
        <v>0.99523103581863148</v>
      </c>
      <c r="BD192">
        <v>0.92452830188679247</v>
      </c>
      <c r="BE192">
        <v>0.98113207547169812</v>
      </c>
      <c r="BF192">
        <v>-0.23559475128212259</v>
      </c>
      <c r="BG192">
        <v>1.2087119391020629E-3</v>
      </c>
      <c r="BH192">
        <v>-5.1304705751047987E-3</v>
      </c>
      <c r="BI192">
        <v>0.22810906662820379</v>
      </c>
      <c r="BJ192">
        <v>-1.481067726732606</v>
      </c>
      <c r="BK192">
        <v>-0.23559475128212259</v>
      </c>
    </row>
    <row r="193" spans="1:63" x14ac:dyDescent="0.25">
      <c r="B193" t="s">
        <v>341</v>
      </c>
      <c r="C193" t="s">
        <v>111</v>
      </c>
      <c r="D193">
        <v>98.1</v>
      </c>
      <c r="E193">
        <v>0.17499999999999999</v>
      </c>
      <c r="F193">
        <v>98.1</v>
      </c>
      <c r="G193">
        <v>0.67938931297709915</v>
      </c>
      <c r="H193">
        <v>38</v>
      </c>
      <c r="I193" t="s">
        <v>195</v>
      </c>
      <c r="J193" t="s">
        <v>621</v>
      </c>
      <c r="K193">
        <v>0.67693292223259316</v>
      </c>
      <c r="L193" t="s">
        <v>946</v>
      </c>
      <c r="M193">
        <v>0.22810906662820379</v>
      </c>
      <c r="N193">
        <v>1.820984187005013E-2</v>
      </c>
      <c r="O193">
        <v>-1.481067726732606</v>
      </c>
      <c r="P193">
        <v>7.9013751191677625E-2</v>
      </c>
      <c r="Q193">
        <v>0.2003233773713918</v>
      </c>
      <c r="R193">
        <v>0.25882683366382431</v>
      </c>
      <c r="S193">
        <v>-1.607822331516588</v>
      </c>
      <c r="T193">
        <v>-1.351596037036598</v>
      </c>
      <c r="U193">
        <v>0.69120640307388614</v>
      </c>
      <c r="V193">
        <v>1.001218430187427</v>
      </c>
      <c r="W193">
        <v>4066.8074531462071</v>
      </c>
      <c r="X193">
        <v>4502.6564218808508</v>
      </c>
      <c r="Y193">
        <v>0</v>
      </c>
      <c r="Z193">
        <v>-0.73907974036562363</v>
      </c>
      <c r="AA193">
        <v>0.27443037864106462</v>
      </c>
      <c r="AB193">
        <v>0.15963979088491259</v>
      </c>
      <c r="AC193">
        <v>5.956232150206707E-2</v>
      </c>
      <c r="AD193">
        <v>-1.0090665427516201</v>
      </c>
      <c r="AE193">
        <v>-0.48442378012697318</v>
      </c>
      <c r="AF193">
        <v>0.17247632642142599</v>
      </c>
      <c r="AG193">
        <v>0.36978138149857021</v>
      </c>
      <c r="AH193">
        <v>1</v>
      </c>
      <c r="AI193">
        <v>1</v>
      </c>
      <c r="AJ193">
        <v>0.50502882909914515</v>
      </c>
      <c r="AK193">
        <v>0.27994202221352632</v>
      </c>
      <c r="AL193" t="s">
        <v>114</v>
      </c>
      <c r="AM193">
        <v>0.93131250850924874</v>
      </c>
      <c r="AN193">
        <v>2.4997154050526828E-3</v>
      </c>
      <c r="AS193">
        <v>1.6722666927077679E-2</v>
      </c>
      <c r="AT193">
        <v>1.521669810410034E-3</v>
      </c>
      <c r="AW193">
        <v>0.73488869699065429</v>
      </c>
      <c r="AX193">
        <v>2.4659929557397771E-2</v>
      </c>
      <c r="AY193">
        <v>4.4178288424631916E-3</v>
      </c>
      <c r="AZ193">
        <v>4.535422835581355E-4</v>
      </c>
      <c r="BA193">
        <v>0.99567831003268203</v>
      </c>
      <c r="BB193">
        <v>0.99559357101371504</v>
      </c>
      <c r="BC193">
        <v>0.99523103581863148</v>
      </c>
      <c r="BD193">
        <v>0.92452830188679247</v>
      </c>
      <c r="BE193">
        <v>0.98113207547169812</v>
      </c>
      <c r="BF193">
        <v>-0.2355869823425332</v>
      </c>
      <c r="BG193">
        <v>1.215175457974731E-3</v>
      </c>
      <c r="BH193">
        <v>-5.1580755689120327E-3</v>
      </c>
      <c r="BI193">
        <v>0.22810906662820379</v>
      </c>
      <c r="BJ193">
        <v>-1.481067726732606</v>
      </c>
      <c r="BK193">
        <v>-0.2355869823425332</v>
      </c>
    </row>
    <row r="194" spans="1:63" x14ac:dyDescent="0.25">
      <c r="B194" t="s">
        <v>342</v>
      </c>
      <c r="C194" t="s">
        <v>111</v>
      </c>
      <c r="D194">
        <v>98.1</v>
      </c>
      <c r="E194">
        <v>0.19500000000000001</v>
      </c>
      <c r="F194">
        <v>98.1</v>
      </c>
      <c r="G194">
        <v>0.67938931297709915</v>
      </c>
      <c r="H194">
        <v>45</v>
      </c>
      <c r="I194" t="s">
        <v>195</v>
      </c>
      <c r="J194" t="s">
        <v>621</v>
      </c>
      <c r="K194">
        <v>0.67693292223259316</v>
      </c>
      <c r="L194" t="s">
        <v>946</v>
      </c>
      <c r="M194">
        <v>0.22810906662820379</v>
      </c>
      <c r="N194">
        <v>1.820984187005013E-2</v>
      </c>
      <c r="O194">
        <v>-1.481067726732606</v>
      </c>
      <c r="P194">
        <v>7.9013751191677625E-2</v>
      </c>
      <c r="Q194">
        <v>0.2003233773713918</v>
      </c>
      <c r="R194">
        <v>0.25882683366382431</v>
      </c>
      <c r="S194">
        <v>-1.607822331516588</v>
      </c>
      <c r="T194">
        <v>-1.351596037036598</v>
      </c>
      <c r="U194">
        <v>0.69120640307388614</v>
      </c>
      <c r="V194">
        <v>1.001218430187427</v>
      </c>
      <c r="W194">
        <v>4066.8074531462071</v>
      </c>
      <c r="X194">
        <v>4502.6564218808508</v>
      </c>
      <c r="Y194">
        <v>0</v>
      </c>
      <c r="Z194">
        <v>-0.73907974036562363</v>
      </c>
      <c r="AA194">
        <v>0.27443037864106462</v>
      </c>
      <c r="AB194">
        <v>0.15963979088491259</v>
      </c>
      <c r="AC194">
        <v>5.956232150206707E-2</v>
      </c>
      <c r="AD194">
        <v>-1.0090665427516201</v>
      </c>
      <c r="AE194">
        <v>-0.48442378012697318</v>
      </c>
      <c r="AF194">
        <v>0.17247632642142599</v>
      </c>
      <c r="AG194">
        <v>0.36978138149857021</v>
      </c>
      <c r="AH194">
        <v>1</v>
      </c>
      <c r="AI194">
        <v>1</v>
      </c>
      <c r="AJ194">
        <v>0.50502882909914515</v>
      </c>
      <c r="AK194">
        <v>0.27994202221352632</v>
      </c>
      <c r="AL194" t="s">
        <v>114</v>
      </c>
      <c r="AM194">
        <v>0.93131250850924874</v>
      </c>
      <c r="AN194">
        <v>2.4997154050526828E-3</v>
      </c>
      <c r="AS194">
        <v>1.6722666927077679E-2</v>
      </c>
      <c r="AT194">
        <v>1.521669810410034E-3</v>
      </c>
      <c r="AW194">
        <v>0.73488869699065429</v>
      </c>
      <c r="AX194">
        <v>2.4659929557397771E-2</v>
      </c>
      <c r="AY194">
        <v>4.4178288424631916E-3</v>
      </c>
      <c r="AZ194">
        <v>4.535422835581355E-4</v>
      </c>
      <c r="BA194">
        <v>0.99567831003268203</v>
      </c>
      <c r="BB194">
        <v>0.99559357101371504</v>
      </c>
      <c r="BC194">
        <v>0.99523103581863148</v>
      </c>
      <c r="BD194">
        <v>0.92452830188679247</v>
      </c>
      <c r="BE194">
        <v>0.98113207547169812</v>
      </c>
      <c r="BF194">
        <v>-0.23559190166727331</v>
      </c>
      <c r="BG194">
        <v>1.217732602631074E-3</v>
      </c>
      <c r="BH194">
        <v>-5.168821992662883E-3</v>
      </c>
      <c r="BI194">
        <v>0.22810906662820379</v>
      </c>
      <c r="BJ194">
        <v>-1.481067726732606</v>
      </c>
      <c r="BK194">
        <v>-0.23559190166727331</v>
      </c>
    </row>
    <row r="195" spans="1:63" x14ac:dyDescent="0.25">
      <c r="B195" t="s">
        <v>344</v>
      </c>
      <c r="C195" t="s">
        <v>111</v>
      </c>
      <c r="D195">
        <v>98.1</v>
      </c>
      <c r="E195">
        <v>0.23499999999999999</v>
      </c>
      <c r="F195">
        <v>98.1</v>
      </c>
      <c r="G195">
        <v>0.67938931297709915</v>
      </c>
      <c r="H195">
        <v>3.3</v>
      </c>
      <c r="I195" t="s">
        <v>195</v>
      </c>
      <c r="J195" t="s">
        <v>621</v>
      </c>
      <c r="K195">
        <v>0.67693292223259316</v>
      </c>
      <c r="L195" t="s">
        <v>946</v>
      </c>
      <c r="M195">
        <v>0.22810906662820379</v>
      </c>
      <c r="N195">
        <v>1.820984187005013E-2</v>
      </c>
      <c r="O195">
        <v>-1.481067726732606</v>
      </c>
      <c r="P195">
        <v>7.9013751191677625E-2</v>
      </c>
      <c r="Q195">
        <v>0.2003233773713918</v>
      </c>
      <c r="R195">
        <v>0.25882683366382431</v>
      </c>
      <c r="S195">
        <v>-1.607822331516588</v>
      </c>
      <c r="T195">
        <v>-1.351596037036598</v>
      </c>
      <c r="U195">
        <v>0.69120640307388614</v>
      </c>
      <c r="V195">
        <v>1.001218430187427</v>
      </c>
      <c r="W195">
        <v>4066.8074531462071</v>
      </c>
      <c r="X195">
        <v>4502.6564218808508</v>
      </c>
      <c r="Y195">
        <v>0</v>
      </c>
      <c r="Z195">
        <v>-0.73907974036562363</v>
      </c>
      <c r="AA195">
        <v>0.27443037864106462</v>
      </c>
      <c r="AB195">
        <v>0.15963979088491259</v>
      </c>
      <c r="AC195">
        <v>5.956232150206707E-2</v>
      </c>
      <c r="AD195">
        <v>-1.0090665427516201</v>
      </c>
      <c r="AE195">
        <v>-0.48442378012697318</v>
      </c>
      <c r="AF195">
        <v>0.17247632642142599</v>
      </c>
      <c r="AG195">
        <v>0.36978138149857021</v>
      </c>
      <c r="AH195">
        <v>1</v>
      </c>
      <c r="AI195">
        <v>1</v>
      </c>
      <c r="AJ195">
        <v>0.50502882909914515</v>
      </c>
      <c r="AK195">
        <v>0.27994202221352632</v>
      </c>
      <c r="AL195" t="s">
        <v>114</v>
      </c>
      <c r="AM195">
        <v>0.93131250850924874</v>
      </c>
      <c r="AN195">
        <v>2.4997154050526828E-3</v>
      </c>
      <c r="AS195">
        <v>1.6722666927077679E-2</v>
      </c>
      <c r="AT195">
        <v>1.521669810410034E-3</v>
      </c>
      <c r="AW195">
        <v>0.73488869699065429</v>
      </c>
      <c r="AX195">
        <v>2.4659929557397771E-2</v>
      </c>
      <c r="AY195">
        <v>4.4178288424631916E-3</v>
      </c>
      <c r="AZ195">
        <v>4.535422835581355E-4</v>
      </c>
      <c r="BA195">
        <v>0.99567831003268203</v>
      </c>
      <c r="BB195">
        <v>0.99559357101371504</v>
      </c>
      <c r="BC195">
        <v>0.99523103581863148</v>
      </c>
      <c r="BD195">
        <v>0.92452830188679247</v>
      </c>
      <c r="BE195">
        <v>0.98113207547169812</v>
      </c>
      <c r="BF195">
        <v>-0.235593563961494</v>
      </c>
      <c r="BG195">
        <v>1.208589626738121E-3</v>
      </c>
      <c r="BH195">
        <v>-5.129977264301055E-3</v>
      </c>
      <c r="BI195">
        <v>0.22810906662820379</v>
      </c>
      <c r="BJ195">
        <v>-1.481067726732606</v>
      </c>
      <c r="BK195">
        <v>-0.235593563961494</v>
      </c>
    </row>
    <row r="196" spans="1:63" x14ac:dyDescent="0.25">
      <c r="B196" t="s">
        <v>373</v>
      </c>
      <c r="C196" t="s">
        <v>111</v>
      </c>
      <c r="D196">
        <v>98.1</v>
      </c>
      <c r="E196">
        <v>0.498</v>
      </c>
      <c r="F196">
        <v>98.1</v>
      </c>
      <c r="G196">
        <v>0.67938931297709915</v>
      </c>
      <c r="H196">
        <v>2.2000000000000002</v>
      </c>
      <c r="I196" t="s">
        <v>195</v>
      </c>
      <c r="J196" t="s">
        <v>621</v>
      </c>
      <c r="K196">
        <v>0.67693292223259316</v>
      </c>
      <c r="L196" t="s">
        <v>946</v>
      </c>
      <c r="M196">
        <v>0.22810906662820379</v>
      </c>
      <c r="N196">
        <v>1.820984187005013E-2</v>
      </c>
      <c r="O196">
        <v>-1.481067726732606</v>
      </c>
      <c r="P196">
        <v>7.9013751191677625E-2</v>
      </c>
      <c r="Q196">
        <v>0.2003233773713918</v>
      </c>
      <c r="R196">
        <v>0.25882683366382431</v>
      </c>
      <c r="S196">
        <v>-1.607822331516588</v>
      </c>
      <c r="T196">
        <v>-1.351596037036598</v>
      </c>
      <c r="U196">
        <v>0.69120640307388614</v>
      </c>
      <c r="V196">
        <v>1.001218430187427</v>
      </c>
      <c r="W196">
        <v>4066.8074531462071</v>
      </c>
      <c r="X196">
        <v>4502.6564218808508</v>
      </c>
      <c r="Y196">
        <v>0</v>
      </c>
      <c r="Z196">
        <v>-0.73907974036562363</v>
      </c>
      <c r="AA196">
        <v>0.27443037864106462</v>
      </c>
      <c r="AB196">
        <v>0.15963979088491259</v>
      </c>
      <c r="AC196">
        <v>5.956232150206707E-2</v>
      </c>
      <c r="AD196">
        <v>-1.0090665427516201</v>
      </c>
      <c r="AE196">
        <v>-0.48442378012697318</v>
      </c>
      <c r="AF196">
        <v>0.17247632642142599</v>
      </c>
      <c r="AG196">
        <v>0.36978138149857021</v>
      </c>
      <c r="AH196">
        <v>1</v>
      </c>
      <c r="AI196">
        <v>1</v>
      </c>
      <c r="AJ196">
        <v>0.50502882909914515</v>
      </c>
      <c r="AK196">
        <v>0.27994202221352632</v>
      </c>
      <c r="AL196" t="s">
        <v>114</v>
      </c>
      <c r="AM196">
        <v>0.93131250850924874</v>
      </c>
      <c r="AN196">
        <v>2.4997154050526828E-3</v>
      </c>
      <c r="AS196">
        <v>1.6722666927077679E-2</v>
      </c>
      <c r="AT196">
        <v>1.521669810410034E-3</v>
      </c>
      <c r="AW196">
        <v>0.73488869699065429</v>
      </c>
      <c r="AX196">
        <v>2.4659929557397771E-2</v>
      </c>
      <c r="AY196">
        <v>4.4178288424631916E-3</v>
      </c>
      <c r="AZ196">
        <v>4.535422835581355E-4</v>
      </c>
      <c r="BA196">
        <v>0.99567831003268203</v>
      </c>
      <c r="BB196">
        <v>0.99559357101371504</v>
      </c>
      <c r="BC196">
        <v>0.99523103581863148</v>
      </c>
      <c r="BD196">
        <v>0.92452830188679247</v>
      </c>
      <c r="BE196">
        <v>0.98113207547169812</v>
      </c>
      <c r="BF196">
        <v>-0.23559030427354771</v>
      </c>
      <c r="BG196">
        <v>1.219179818963999E-3</v>
      </c>
      <c r="BH196">
        <v>-5.1749999760108516E-3</v>
      </c>
      <c r="BI196">
        <v>0.22810906662820379</v>
      </c>
      <c r="BJ196">
        <v>-1.481067726732606</v>
      </c>
      <c r="BK196">
        <v>-0.23559030427354771</v>
      </c>
    </row>
    <row r="197" spans="1:63" x14ac:dyDescent="0.25">
      <c r="B197" t="s">
        <v>349</v>
      </c>
      <c r="C197" t="s">
        <v>111</v>
      </c>
      <c r="D197">
        <v>98.1</v>
      </c>
      <c r="E197">
        <v>0.51900000000000002</v>
      </c>
      <c r="F197">
        <v>98.1</v>
      </c>
      <c r="G197">
        <v>0.67832167832167856</v>
      </c>
      <c r="H197">
        <v>1.6</v>
      </c>
      <c r="I197" t="s">
        <v>195</v>
      </c>
      <c r="J197" t="s">
        <v>621</v>
      </c>
      <c r="K197">
        <v>0.67693292223259316</v>
      </c>
      <c r="L197" t="s">
        <v>946</v>
      </c>
      <c r="M197">
        <v>0.22810906662820379</v>
      </c>
      <c r="N197">
        <v>1.820984187005013E-2</v>
      </c>
      <c r="O197">
        <v>-1.481067726732606</v>
      </c>
      <c r="P197">
        <v>7.9013751191677625E-2</v>
      </c>
      <c r="Q197">
        <v>0.2003233773713918</v>
      </c>
      <c r="R197">
        <v>0.25882683366382431</v>
      </c>
      <c r="S197">
        <v>-1.607822331516588</v>
      </c>
      <c r="T197">
        <v>-1.351596037036598</v>
      </c>
      <c r="U197">
        <v>0.69120640307388614</v>
      </c>
      <c r="V197">
        <v>1.001218430187427</v>
      </c>
      <c r="W197">
        <v>4066.8074531462071</v>
      </c>
      <c r="X197">
        <v>4502.6564218808508</v>
      </c>
      <c r="Y197">
        <v>0</v>
      </c>
      <c r="Z197">
        <v>-0.73907974036562363</v>
      </c>
      <c r="AA197">
        <v>0.27443037864106462</v>
      </c>
      <c r="AB197">
        <v>0.15963979088491259</v>
      </c>
      <c r="AC197">
        <v>5.956232150206707E-2</v>
      </c>
      <c r="AD197">
        <v>-1.0090665427516201</v>
      </c>
      <c r="AE197">
        <v>-0.48442378012697318</v>
      </c>
      <c r="AF197">
        <v>0.17247632642142599</v>
      </c>
      <c r="AG197">
        <v>0.36978138149857021</v>
      </c>
      <c r="AH197">
        <v>1</v>
      </c>
      <c r="AI197">
        <v>1</v>
      </c>
      <c r="AJ197">
        <v>0.50502882909914515</v>
      </c>
      <c r="AK197">
        <v>0.27994202221352632</v>
      </c>
      <c r="AL197" t="s">
        <v>114</v>
      </c>
      <c r="AM197">
        <v>0.93131250850924874</v>
      </c>
      <c r="AN197">
        <v>2.4997154050526828E-3</v>
      </c>
      <c r="AS197">
        <v>1.6722666927077679E-2</v>
      </c>
      <c r="AT197">
        <v>1.521669810410034E-3</v>
      </c>
      <c r="AW197">
        <v>0.73488869699065429</v>
      </c>
      <c r="AX197">
        <v>2.4659929557397771E-2</v>
      </c>
      <c r="AY197">
        <v>4.4178288424631916E-3</v>
      </c>
      <c r="AZ197">
        <v>4.535422835581355E-4</v>
      </c>
      <c r="BA197">
        <v>0.99567831003268203</v>
      </c>
      <c r="BB197">
        <v>0.99559357101371504</v>
      </c>
      <c r="BC197">
        <v>0.99523103581863148</v>
      </c>
      <c r="BD197">
        <v>0.92452830188679247</v>
      </c>
      <c r="BE197">
        <v>0.98113207547169812</v>
      </c>
      <c r="BF197">
        <v>-0.23665957064634019</v>
      </c>
      <c r="BG197">
        <v>1.2141137892123469E-3</v>
      </c>
      <c r="BH197">
        <v>-5.1302120843728588E-3</v>
      </c>
      <c r="BI197">
        <v>0.22810906662820379</v>
      </c>
      <c r="BJ197">
        <v>-1.481067726732606</v>
      </c>
      <c r="BK197">
        <v>-0.23665957064634019</v>
      </c>
    </row>
    <row r="198" spans="1:63" x14ac:dyDescent="0.25">
      <c r="B198" t="s">
        <v>358</v>
      </c>
      <c r="C198" t="s">
        <v>111</v>
      </c>
      <c r="D198">
        <v>98.1</v>
      </c>
      <c r="E198">
        <v>0.17100000000000001</v>
      </c>
      <c r="F198">
        <v>98.1</v>
      </c>
      <c r="G198">
        <v>0.67832167832167856</v>
      </c>
      <c r="H198">
        <v>19</v>
      </c>
      <c r="I198" t="s">
        <v>195</v>
      </c>
      <c r="J198" t="s">
        <v>621</v>
      </c>
      <c r="K198">
        <v>0.67693292223259316</v>
      </c>
      <c r="L198" t="s">
        <v>946</v>
      </c>
      <c r="M198">
        <v>0.22810906662820379</v>
      </c>
      <c r="N198">
        <v>1.820984187005013E-2</v>
      </c>
      <c r="O198">
        <v>-1.481067726732606</v>
      </c>
      <c r="P198">
        <v>7.9013751191677625E-2</v>
      </c>
      <c r="Q198">
        <v>0.2003233773713918</v>
      </c>
      <c r="R198">
        <v>0.25882683366382431</v>
      </c>
      <c r="S198">
        <v>-1.607822331516588</v>
      </c>
      <c r="T198">
        <v>-1.351596037036598</v>
      </c>
      <c r="U198">
        <v>0.69120640307388614</v>
      </c>
      <c r="V198">
        <v>1.001218430187427</v>
      </c>
      <c r="W198">
        <v>4066.8074531462071</v>
      </c>
      <c r="X198">
        <v>4502.6564218808508</v>
      </c>
      <c r="Y198">
        <v>0</v>
      </c>
      <c r="Z198">
        <v>-0.73907974036562363</v>
      </c>
      <c r="AA198">
        <v>0.27443037864106462</v>
      </c>
      <c r="AB198">
        <v>0.15963979088491259</v>
      </c>
      <c r="AC198">
        <v>5.956232150206707E-2</v>
      </c>
      <c r="AD198">
        <v>-1.0090665427516201</v>
      </c>
      <c r="AE198">
        <v>-0.48442378012697318</v>
      </c>
      <c r="AF198">
        <v>0.17247632642142599</v>
      </c>
      <c r="AG198">
        <v>0.36978138149857021</v>
      </c>
      <c r="AH198">
        <v>1</v>
      </c>
      <c r="AI198">
        <v>1</v>
      </c>
      <c r="AJ198">
        <v>0.50502882909914515</v>
      </c>
      <c r="AK198">
        <v>0.27994202221352632</v>
      </c>
      <c r="AL198" t="s">
        <v>114</v>
      </c>
      <c r="AM198">
        <v>0.93131250850924874</v>
      </c>
      <c r="AN198">
        <v>2.4997154050526828E-3</v>
      </c>
      <c r="AS198">
        <v>1.6722666927077679E-2</v>
      </c>
      <c r="AT198">
        <v>1.521669810410034E-3</v>
      </c>
      <c r="AW198">
        <v>0.73488869699065429</v>
      </c>
      <c r="AX198">
        <v>2.4659929557397771E-2</v>
      </c>
      <c r="AY198">
        <v>4.4178288424631916E-3</v>
      </c>
      <c r="AZ198">
        <v>4.535422835581355E-4</v>
      </c>
      <c r="BA198">
        <v>0.99567831003268203</v>
      </c>
      <c r="BB198">
        <v>0.99559357101371504</v>
      </c>
      <c r="BC198">
        <v>0.99523103581863148</v>
      </c>
      <c r="BD198">
        <v>0.92452830188679247</v>
      </c>
      <c r="BE198">
        <v>0.98113207547169812</v>
      </c>
      <c r="BF198">
        <v>-0.2366557867200077</v>
      </c>
      <c r="BG198">
        <v>1.209360791547777E-3</v>
      </c>
      <c r="BH198">
        <v>-5.1102101001172517E-3</v>
      </c>
      <c r="BI198">
        <v>0.22810906662820379</v>
      </c>
      <c r="BJ198">
        <v>-1.481067726732606</v>
      </c>
      <c r="BK198">
        <v>-0.2366557867200077</v>
      </c>
    </row>
    <row r="199" spans="1:63" x14ac:dyDescent="0.25">
      <c r="B199" t="s">
        <v>360</v>
      </c>
      <c r="C199" t="s">
        <v>111</v>
      </c>
      <c r="D199">
        <v>98.1</v>
      </c>
      <c r="E199">
        <v>0.5</v>
      </c>
      <c r="F199">
        <v>98.1</v>
      </c>
      <c r="G199">
        <v>0.67725540025412956</v>
      </c>
      <c r="H199">
        <v>3.2</v>
      </c>
      <c r="I199" t="s">
        <v>195</v>
      </c>
      <c r="J199" t="s">
        <v>621</v>
      </c>
      <c r="K199">
        <v>0.67693292223259316</v>
      </c>
      <c r="L199" t="s">
        <v>946</v>
      </c>
      <c r="M199">
        <v>0.22810906662820379</v>
      </c>
      <c r="N199">
        <v>1.820984187005013E-2</v>
      </c>
      <c r="O199">
        <v>-1.481067726732606</v>
      </c>
      <c r="P199">
        <v>7.9013751191677625E-2</v>
      </c>
      <c r="Q199">
        <v>0.2003233773713918</v>
      </c>
      <c r="R199">
        <v>0.25882683366382431</v>
      </c>
      <c r="S199">
        <v>-1.607822331516588</v>
      </c>
      <c r="T199">
        <v>-1.351596037036598</v>
      </c>
      <c r="U199">
        <v>0.69120640307388614</v>
      </c>
      <c r="V199">
        <v>1.001218430187427</v>
      </c>
      <c r="W199">
        <v>4066.8074531462071</v>
      </c>
      <c r="X199">
        <v>4502.6564218808508</v>
      </c>
      <c r="Y199">
        <v>0</v>
      </c>
      <c r="Z199">
        <v>-0.73907974036562363</v>
      </c>
      <c r="AA199">
        <v>0.27443037864106462</v>
      </c>
      <c r="AB199">
        <v>0.15963979088491259</v>
      </c>
      <c r="AC199">
        <v>5.956232150206707E-2</v>
      </c>
      <c r="AD199">
        <v>-1.0090665427516201</v>
      </c>
      <c r="AE199">
        <v>-0.48442378012697318</v>
      </c>
      <c r="AF199">
        <v>0.17247632642142599</v>
      </c>
      <c r="AG199">
        <v>0.36978138149857021</v>
      </c>
      <c r="AH199">
        <v>1</v>
      </c>
      <c r="AI199">
        <v>1</v>
      </c>
      <c r="AJ199">
        <v>0.50502882909914515</v>
      </c>
      <c r="AK199">
        <v>0.27994202221352632</v>
      </c>
      <c r="AL199" t="s">
        <v>114</v>
      </c>
      <c r="AM199">
        <v>0.93131250850924874</v>
      </c>
      <c r="AN199">
        <v>2.4997154050526828E-3</v>
      </c>
      <c r="AS199">
        <v>1.6722666927077679E-2</v>
      </c>
      <c r="AT199">
        <v>1.521669810410034E-3</v>
      </c>
      <c r="AW199">
        <v>0.73488869699065429</v>
      </c>
      <c r="AX199">
        <v>2.4659929557397771E-2</v>
      </c>
      <c r="AY199">
        <v>4.4178288424631916E-3</v>
      </c>
      <c r="AZ199">
        <v>4.535422835581355E-4</v>
      </c>
      <c r="BA199">
        <v>0.99567831003268203</v>
      </c>
      <c r="BB199">
        <v>0.99559357101371504</v>
      </c>
      <c r="BC199">
        <v>0.99523103581863148</v>
      </c>
      <c r="BD199">
        <v>0.92452830188679247</v>
      </c>
      <c r="BE199">
        <v>0.98113207547169812</v>
      </c>
      <c r="BF199">
        <v>-0.23772524705844039</v>
      </c>
      <c r="BG199">
        <v>1.2146717041693011E-3</v>
      </c>
      <c r="BH199">
        <v>-5.1095612233003447E-3</v>
      </c>
      <c r="BI199">
        <v>0.22810906662820379</v>
      </c>
      <c r="BJ199">
        <v>-1.481067726732606</v>
      </c>
      <c r="BK199">
        <v>-0.23772524705844039</v>
      </c>
    </row>
    <row r="200" spans="1:63" x14ac:dyDescent="0.25">
      <c r="B200" t="s">
        <v>343</v>
      </c>
      <c r="C200" t="s">
        <v>111</v>
      </c>
      <c r="D200">
        <v>98.1</v>
      </c>
      <c r="E200">
        <v>0.29599999999999999</v>
      </c>
      <c r="F200">
        <v>98.1</v>
      </c>
      <c r="G200">
        <v>0.67619047619047623</v>
      </c>
      <c r="H200">
        <v>7.7</v>
      </c>
      <c r="I200" t="s">
        <v>195</v>
      </c>
      <c r="J200" t="s">
        <v>621</v>
      </c>
      <c r="K200">
        <v>0.67693292223259316</v>
      </c>
      <c r="L200" t="s">
        <v>946</v>
      </c>
      <c r="M200">
        <v>0.22810906662820379</v>
      </c>
      <c r="N200">
        <v>1.820984187005013E-2</v>
      </c>
      <c r="O200">
        <v>-1.481067726732606</v>
      </c>
      <c r="P200">
        <v>7.9013751191677625E-2</v>
      </c>
      <c r="Q200">
        <v>0.2003233773713918</v>
      </c>
      <c r="R200">
        <v>0.25882683366382431</v>
      </c>
      <c r="S200">
        <v>-1.607822331516588</v>
      </c>
      <c r="T200">
        <v>-1.351596037036598</v>
      </c>
      <c r="U200">
        <v>0.69120640307388614</v>
      </c>
      <c r="V200">
        <v>1.001218430187427</v>
      </c>
      <c r="W200">
        <v>4066.8074531462071</v>
      </c>
      <c r="X200">
        <v>4502.6564218808508</v>
      </c>
      <c r="Y200">
        <v>0</v>
      </c>
      <c r="Z200">
        <v>-0.73907974036562363</v>
      </c>
      <c r="AA200">
        <v>0.27443037864106462</v>
      </c>
      <c r="AB200">
        <v>0.15963979088491259</v>
      </c>
      <c r="AC200">
        <v>5.956232150206707E-2</v>
      </c>
      <c r="AD200">
        <v>-1.0090665427516201</v>
      </c>
      <c r="AE200">
        <v>-0.48442378012697318</v>
      </c>
      <c r="AF200">
        <v>0.17247632642142599</v>
      </c>
      <c r="AG200">
        <v>0.36978138149857021</v>
      </c>
      <c r="AH200">
        <v>1</v>
      </c>
      <c r="AI200">
        <v>1</v>
      </c>
      <c r="AJ200">
        <v>0.50502882909914515</v>
      </c>
      <c r="AK200">
        <v>0.27994202221352632</v>
      </c>
      <c r="AL200" t="s">
        <v>114</v>
      </c>
      <c r="AM200">
        <v>0.93131250850924874</v>
      </c>
      <c r="AN200">
        <v>2.4997154050526828E-3</v>
      </c>
      <c r="AS200">
        <v>1.6722666927077679E-2</v>
      </c>
      <c r="AT200">
        <v>1.521669810410034E-3</v>
      </c>
      <c r="AW200">
        <v>0.73488869699065429</v>
      </c>
      <c r="AX200">
        <v>2.4659929557397771E-2</v>
      </c>
      <c r="AY200">
        <v>4.4178288424631916E-3</v>
      </c>
      <c r="AZ200">
        <v>4.535422835581355E-4</v>
      </c>
      <c r="BA200">
        <v>0.99567831003268203</v>
      </c>
      <c r="BB200">
        <v>0.99559357101371504</v>
      </c>
      <c r="BC200">
        <v>0.99523103581863148</v>
      </c>
      <c r="BD200">
        <v>0.92452830188679247</v>
      </c>
      <c r="BE200">
        <v>0.98113207547169812</v>
      </c>
      <c r="BF200">
        <v>-0.23878952569219281</v>
      </c>
      <c r="BG200">
        <v>1.2088960900394181E-3</v>
      </c>
      <c r="BH200">
        <v>-5.0626009936370602E-3</v>
      </c>
      <c r="BI200">
        <v>0.22810906662820379</v>
      </c>
      <c r="BJ200">
        <v>-1.481067726732606</v>
      </c>
      <c r="BK200">
        <v>-0.23878952569219281</v>
      </c>
    </row>
    <row r="201" spans="1:63" x14ac:dyDescent="0.25">
      <c r="B201" t="s">
        <v>340</v>
      </c>
      <c r="C201" t="s">
        <v>111</v>
      </c>
      <c r="D201">
        <v>98.1</v>
      </c>
      <c r="E201">
        <v>0.221</v>
      </c>
      <c r="F201">
        <v>98.1</v>
      </c>
      <c r="G201">
        <v>0.67512690355329941</v>
      </c>
      <c r="H201">
        <v>27</v>
      </c>
      <c r="I201" t="s">
        <v>195</v>
      </c>
      <c r="J201" t="s">
        <v>621</v>
      </c>
      <c r="K201">
        <v>0.67693292223259316</v>
      </c>
      <c r="L201" t="s">
        <v>946</v>
      </c>
      <c r="M201">
        <v>0.22810906662820379</v>
      </c>
      <c r="N201">
        <v>1.820984187005013E-2</v>
      </c>
      <c r="O201">
        <v>-1.481067726732606</v>
      </c>
      <c r="P201">
        <v>7.9013751191677625E-2</v>
      </c>
      <c r="Q201">
        <v>0.2003233773713918</v>
      </c>
      <c r="R201">
        <v>0.25882683366382431</v>
      </c>
      <c r="S201">
        <v>-1.607822331516588</v>
      </c>
      <c r="T201">
        <v>-1.351596037036598</v>
      </c>
      <c r="U201">
        <v>0.69120640307388614</v>
      </c>
      <c r="V201">
        <v>1.001218430187427</v>
      </c>
      <c r="W201">
        <v>4066.8074531462071</v>
      </c>
      <c r="X201">
        <v>4502.6564218808508</v>
      </c>
      <c r="Y201">
        <v>0</v>
      </c>
      <c r="Z201">
        <v>-0.73907974036562363</v>
      </c>
      <c r="AA201">
        <v>0.27443037864106462</v>
      </c>
      <c r="AB201">
        <v>0.15963979088491259</v>
      </c>
      <c r="AC201">
        <v>5.956232150206707E-2</v>
      </c>
      <c r="AD201">
        <v>-1.0090665427516201</v>
      </c>
      <c r="AE201">
        <v>-0.48442378012697318</v>
      </c>
      <c r="AF201">
        <v>0.17247632642142599</v>
      </c>
      <c r="AG201">
        <v>0.36978138149857021</v>
      </c>
      <c r="AH201">
        <v>1</v>
      </c>
      <c r="AI201">
        <v>1</v>
      </c>
      <c r="AJ201">
        <v>0.50502882909914515</v>
      </c>
      <c r="AK201">
        <v>0.27994202221352632</v>
      </c>
      <c r="AL201" t="s">
        <v>114</v>
      </c>
      <c r="AM201">
        <v>0.93131250850924874</v>
      </c>
      <c r="AN201">
        <v>2.4997154050526828E-3</v>
      </c>
      <c r="AS201">
        <v>1.6722666927077679E-2</v>
      </c>
      <c r="AT201">
        <v>1.521669810410034E-3</v>
      </c>
      <c r="AW201">
        <v>0.73488869699065429</v>
      </c>
      <c r="AX201">
        <v>2.4659929557397771E-2</v>
      </c>
      <c r="AY201">
        <v>4.4178288424631916E-3</v>
      </c>
      <c r="AZ201">
        <v>4.535422835581355E-4</v>
      </c>
      <c r="BA201">
        <v>0.99567831003268203</v>
      </c>
      <c r="BB201">
        <v>0.99559357101371504</v>
      </c>
      <c r="BC201">
        <v>0.99523103581863148</v>
      </c>
      <c r="BD201">
        <v>0.92452830188679247</v>
      </c>
      <c r="BE201">
        <v>0.98113207547169812</v>
      </c>
      <c r="BF201">
        <v>-0.23985465620089419</v>
      </c>
      <c r="BG201">
        <v>1.211803293958833E-3</v>
      </c>
      <c r="BH201">
        <v>-5.0522400238245417E-3</v>
      </c>
      <c r="BI201">
        <v>0.22810906662820379</v>
      </c>
      <c r="BJ201">
        <v>-1.481067726732606</v>
      </c>
      <c r="BK201">
        <v>-0.23985465620089419</v>
      </c>
    </row>
    <row r="202" spans="1:63" x14ac:dyDescent="0.25">
      <c r="B202" t="s">
        <v>356</v>
      </c>
      <c r="C202" t="s">
        <v>111</v>
      </c>
      <c r="D202">
        <v>98.1</v>
      </c>
      <c r="E202">
        <v>0.20399999999999999</v>
      </c>
      <c r="F202">
        <v>98.1</v>
      </c>
      <c r="G202">
        <v>0.67512690355329941</v>
      </c>
      <c r="H202">
        <v>8.1999999999999993</v>
      </c>
      <c r="I202" t="s">
        <v>195</v>
      </c>
      <c r="J202" t="s">
        <v>621</v>
      </c>
      <c r="K202">
        <v>0.67693292223259316</v>
      </c>
      <c r="L202" t="s">
        <v>946</v>
      </c>
      <c r="M202">
        <v>0.22810906662820379</v>
      </c>
      <c r="N202">
        <v>1.820984187005013E-2</v>
      </c>
      <c r="O202">
        <v>-1.481067726732606</v>
      </c>
      <c r="P202">
        <v>7.9013751191677625E-2</v>
      </c>
      <c r="Q202">
        <v>0.2003233773713918</v>
      </c>
      <c r="R202">
        <v>0.25882683366382431</v>
      </c>
      <c r="S202">
        <v>-1.607822331516588</v>
      </c>
      <c r="T202">
        <v>-1.351596037036598</v>
      </c>
      <c r="U202">
        <v>0.69120640307388614</v>
      </c>
      <c r="V202">
        <v>1.001218430187427</v>
      </c>
      <c r="W202">
        <v>4066.8074531462071</v>
      </c>
      <c r="X202">
        <v>4502.6564218808508</v>
      </c>
      <c r="Y202">
        <v>0</v>
      </c>
      <c r="Z202">
        <v>-0.73907974036562363</v>
      </c>
      <c r="AA202">
        <v>0.27443037864106462</v>
      </c>
      <c r="AB202">
        <v>0.15963979088491259</v>
      </c>
      <c r="AC202">
        <v>5.956232150206707E-2</v>
      </c>
      <c r="AD202">
        <v>-1.0090665427516201</v>
      </c>
      <c r="AE202">
        <v>-0.48442378012697318</v>
      </c>
      <c r="AF202">
        <v>0.17247632642142599</v>
      </c>
      <c r="AG202">
        <v>0.36978138149857021</v>
      </c>
      <c r="AH202">
        <v>1</v>
      </c>
      <c r="AI202">
        <v>1</v>
      </c>
      <c r="AJ202">
        <v>0.50502882909914515</v>
      </c>
      <c r="AK202">
        <v>0.27994202221352632</v>
      </c>
      <c r="AL202" t="s">
        <v>114</v>
      </c>
      <c r="AM202">
        <v>0.93131250850924874</v>
      </c>
      <c r="AN202">
        <v>2.4997154050526828E-3</v>
      </c>
      <c r="AS202">
        <v>1.6722666927077679E-2</v>
      </c>
      <c r="AT202">
        <v>1.521669810410034E-3</v>
      </c>
      <c r="AW202">
        <v>0.73488869699065429</v>
      </c>
      <c r="AX202">
        <v>2.4659929557397771E-2</v>
      </c>
      <c r="AY202">
        <v>4.4178288424631916E-3</v>
      </c>
      <c r="AZ202">
        <v>4.535422835581355E-4</v>
      </c>
      <c r="BA202">
        <v>0.99567831003268203</v>
      </c>
      <c r="BB202">
        <v>0.99559357101371504</v>
      </c>
      <c r="BC202">
        <v>0.99523103581863148</v>
      </c>
      <c r="BD202">
        <v>0.92452830188679247</v>
      </c>
      <c r="BE202">
        <v>0.98113207547169812</v>
      </c>
      <c r="BF202">
        <v>-0.23985556908656541</v>
      </c>
      <c r="BG202">
        <v>1.2131741473472141E-3</v>
      </c>
      <c r="BH202">
        <v>-5.0579361236735409E-3</v>
      </c>
      <c r="BI202">
        <v>0.22810906662820379</v>
      </c>
      <c r="BJ202">
        <v>-1.481067726732606</v>
      </c>
      <c r="BK202">
        <v>-0.23985556908656541</v>
      </c>
    </row>
    <row r="203" spans="1:63" x14ac:dyDescent="0.25">
      <c r="B203" t="s">
        <v>366</v>
      </c>
      <c r="C203" t="s">
        <v>111</v>
      </c>
      <c r="D203">
        <v>98.1</v>
      </c>
      <c r="E203">
        <v>0.188</v>
      </c>
      <c r="F203">
        <v>98.1</v>
      </c>
      <c r="G203">
        <v>0.67406467977171847</v>
      </c>
      <c r="H203">
        <v>20</v>
      </c>
      <c r="I203" t="s">
        <v>195</v>
      </c>
      <c r="J203" t="s">
        <v>621</v>
      </c>
      <c r="K203">
        <v>0.67693292223259316</v>
      </c>
      <c r="L203" t="s">
        <v>946</v>
      </c>
      <c r="M203">
        <v>0.22810906662820379</v>
      </c>
      <c r="N203">
        <v>1.820984187005013E-2</v>
      </c>
      <c r="O203">
        <v>-1.481067726732606</v>
      </c>
      <c r="P203">
        <v>7.9013751191677625E-2</v>
      </c>
      <c r="Q203">
        <v>0.2003233773713918</v>
      </c>
      <c r="R203">
        <v>0.25882683366382431</v>
      </c>
      <c r="S203">
        <v>-1.607822331516588</v>
      </c>
      <c r="T203">
        <v>-1.351596037036598</v>
      </c>
      <c r="U203">
        <v>0.69120640307388614</v>
      </c>
      <c r="V203">
        <v>1.001218430187427</v>
      </c>
      <c r="W203">
        <v>4066.8074531462071</v>
      </c>
      <c r="X203">
        <v>4502.6564218808508</v>
      </c>
      <c r="Y203">
        <v>0</v>
      </c>
      <c r="Z203">
        <v>-0.73907974036562363</v>
      </c>
      <c r="AA203">
        <v>0.27443037864106462</v>
      </c>
      <c r="AB203">
        <v>0.15963979088491259</v>
      </c>
      <c r="AC203">
        <v>5.956232150206707E-2</v>
      </c>
      <c r="AD203">
        <v>-1.0090665427516201</v>
      </c>
      <c r="AE203">
        <v>-0.48442378012697318</v>
      </c>
      <c r="AF203">
        <v>0.17247632642142599</v>
      </c>
      <c r="AG203">
        <v>0.36978138149857021</v>
      </c>
      <c r="AH203">
        <v>1</v>
      </c>
      <c r="AI203">
        <v>1</v>
      </c>
      <c r="AJ203">
        <v>0.50502882909914515</v>
      </c>
      <c r="AK203">
        <v>0.27994202221352632</v>
      </c>
      <c r="AL203" t="s">
        <v>114</v>
      </c>
      <c r="AM203">
        <v>0.93131250850924874</v>
      </c>
      <c r="AN203">
        <v>2.4997154050526828E-3</v>
      </c>
      <c r="AS203">
        <v>1.6722666927077679E-2</v>
      </c>
      <c r="AT203">
        <v>1.521669810410034E-3</v>
      </c>
      <c r="AW203">
        <v>0.73488869699065429</v>
      </c>
      <c r="AX203">
        <v>2.4659929557397771E-2</v>
      </c>
      <c r="AY203">
        <v>4.4178288424631916E-3</v>
      </c>
      <c r="AZ203">
        <v>4.535422835581355E-4</v>
      </c>
      <c r="BA203">
        <v>0.99567831003268203</v>
      </c>
      <c r="BB203">
        <v>0.99559357101371504</v>
      </c>
      <c r="BC203">
        <v>0.99523103581863148</v>
      </c>
      <c r="BD203">
        <v>0.92452830188679247</v>
      </c>
      <c r="BE203">
        <v>0.98113207547169812</v>
      </c>
      <c r="BF203">
        <v>-0.24091795875180019</v>
      </c>
      <c r="BG203">
        <v>1.213303691938861E-3</v>
      </c>
      <c r="BH203">
        <v>-5.0361695667064709E-3</v>
      </c>
      <c r="BI203">
        <v>0.22810906662820379</v>
      </c>
      <c r="BJ203">
        <v>-1.481067726732606</v>
      </c>
      <c r="BK203">
        <v>-0.24091795875180019</v>
      </c>
    </row>
    <row r="204" spans="1:63" x14ac:dyDescent="0.25">
      <c r="B204" t="s">
        <v>365</v>
      </c>
      <c r="C204" t="s">
        <v>111</v>
      </c>
      <c r="D204">
        <v>98.1</v>
      </c>
      <c r="E204">
        <v>0.16200000000000001</v>
      </c>
      <c r="F204">
        <v>98.1</v>
      </c>
      <c r="G204">
        <v>0.66877370417193416</v>
      </c>
      <c r="H204">
        <v>63</v>
      </c>
      <c r="I204" t="s">
        <v>195</v>
      </c>
      <c r="J204" t="s">
        <v>621</v>
      </c>
      <c r="K204">
        <v>0.67693292223259316</v>
      </c>
      <c r="L204" t="s">
        <v>946</v>
      </c>
      <c r="M204">
        <v>0.22810906662820379</v>
      </c>
      <c r="N204">
        <v>1.820984187005013E-2</v>
      </c>
      <c r="O204">
        <v>-1.481067726732606</v>
      </c>
      <c r="P204">
        <v>7.9013751191677625E-2</v>
      </c>
      <c r="Q204">
        <v>0.2003233773713918</v>
      </c>
      <c r="R204">
        <v>0.25882683366382431</v>
      </c>
      <c r="S204">
        <v>-1.607822331516588</v>
      </c>
      <c r="T204">
        <v>-1.351596037036598</v>
      </c>
      <c r="U204">
        <v>0.69120640307388614</v>
      </c>
      <c r="V204">
        <v>1.001218430187427</v>
      </c>
      <c r="W204">
        <v>4066.8074531462071</v>
      </c>
      <c r="X204">
        <v>4502.6564218808508</v>
      </c>
      <c r="Y204">
        <v>0</v>
      </c>
      <c r="Z204">
        <v>-0.73907974036562363</v>
      </c>
      <c r="AA204">
        <v>0.27443037864106462</v>
      </c>
      <c r="AB204">
        <v>0.15963979088491259</v>
      </c>
      <c r="AC204">
        <v>5.956232150206707E-2</v>
      </c>
      <c r="AD204">
        <v>-1.0090665427516201</v>
      </c>
      <c r="AE204">
        <v>-0.48442378012697318</v>
      </c>
      <c r="AF204">
        <v>0.17247632642142599</v>
      </c>
      <c r="AG204">
        <v>0.36978138149857021</v>
      </c>
      <c r="AH204">
        <v>1</v>
      </c>
      <c r="AI204">
        <v>1</v>
      </c>
      <c r="AJ204">
        <v>0.50502882909914515</v>
      </c>
      <c r="AK204">
        <v>0.27994202221352632</v>
      </c>
      <c r="AL204" t="s">
        <v>114</v>
      </c>
      <c r="AM204">
        <v>0.93131250850924874</v>
      </c>
      <c r="AN204">
        <v>2.4997154050526828E-3</v>
      </c>
      <c r="AS204">
        <v>1.6722666927077679E-2</v>
      </c>
      <c r="AT204">
        <v>1.521669810410034E-3</v>
      </c>
      <c r="AW204">
        <v>0.73488869699065429</v>
      </c>
      <c r="AX204">
        <v>2.4659929557397771E-2</v>
      </c>
      <c r="AY204">
        <v>4.4178288424631916E-3</v>
      </c>
      <c r="AZ204">
        <v>4.535422835581355E-4</v>
      </c>
      <c r="BA204">
        <v>0.99567831003268203</v>
      </c>
      <c r="BB204">
        <v>0.99559357101371504</v>
      </c>
      <c r="BC204">
        <v>0.99523103581863148</v>
      </c>
      <c r="BD204">
        <v>0.92452830188679247</v>
      </c>
      <c r="BE204">
        <v>0.98113207547169812</v>
      </c>
      <c r="BF204">
        <v>-0.24620818973603509</v>
      </c>
      <c r="BG204">
        <v>1.2135160557708931E-3</v>
      </c>
      <c r="BH204">
        <v>-4.9288208368370228E-3</v>
      </c>
      <c r="BI204">
        <v>0.22810906662820379</v>
      </c>
      <c r="BJ204">
        <v>-1.481067726732606</v>
      </c>
      <c r="BK204">
        <v>-0.24620818973603509</v>
      </c>
    </row>
    <row r="205" spans="1:63" x14ac:dyDescent="0.25">
      <c r="A205">
        <v>7</v>
      </c>
      <c r="B205" t="s">
        <v>614</v>
      </c>
      <c r="C205" t="s">
        <v>84</v>
      </c>
      <c r="D205">
        <v>150</v>
      </c>
      <c r="E205">
        <v>0.14499999999999999</v>
      </c>
      <c r="F205">
        <v>150</v>
      </c>
      <c r="G205">
        <v>0.85158461914415418</v>
      </c>
      <c r="H205">
        <v>13</v>
      </c>
      <c r="I205" t="s">
        <v>196</v>
      </c>
      <c r="J205" t="s">
        <v>614</v>
      </c>
      <c r="K205">
        <v>0.85417020396784138</v>
      </c>
      <c r="L205" t="s">
        <v>947</v>
      </c>
      <c r="M205">
        <v>0.13690787133663221</v>
      </c>
      <c r="N205">
        <v>2.410468395433297E-3</v>
      </c>
      <c r="O205">
        <v>-1.9886019226785649</v>
      </c>
      <c r="P205">
        <v>1.7599275177144991E-2</v>
      </c>
      <c r="Q205">
        <v>0.13315973862300559</v>
      </c>
      <c r="R205">
        <v>0.14070198862477129</v>
      </c>
      <c r="S205">
        <v>-2.0162058291662248</v>
      </c>
      <c r="T205">
        <v>-1.9611111811680559</v>
      </c>
      <c r="U205">
        <v>0.98335482963455889</v>
      </c>
      <c r="V205">
        <v>1.0011040357849661</v>
      </c>
      <c r="W205">
        <v>3470.4839461963511</v>
      </c>
      <c r="X205">
        <v>3313.453817449782</v>
      </c>
      <c r="Y205">
        <v>0</v>
      </c>
      <c r="Z205">
        <v>-1.497802015093761</v>
      </c>
      <c r="AA205">
        <v>0.1811982620239537</v>
      </c>
      <c r="AB205">
        <v>4.3984221501119518E-2</v>
      </c>
      <c r="AC205">
        <v>1.3468416780274561E-2</v>
      </c>
      <c r="AD205">
        <v>-1.566928821714942</v>
      </c>
      <c r="AE205">
        <v>-1.429137474255695</v>
      </c>
      <c r="AF205">
        <v>0.15990251367404201</v>
      </c>
      <c r="AG205">
        <v>0.20202437542752921</v>
      </c>
      <c r="AH205">
        <v>1</v>
      </c>
      <c r="AI205">
        <v>1</v>
      </c>
      <c r="AJ205">
        <v>0.50099668288569643</v>
      </c>
      <c r="AK205">
        <v>0.23627730951827111</v>
      </c>
      <c r="AL205" t="s">
        <v>113</v>
      </c>
      <c r="AM205">
        <v>0.89606331121407834</v>
      </c>
      <c r="AN205">
        <v>6.721157705726565E-3</v>
      </c>
      <c r="AU205">
        <v>4.7346030364679707E-2</v>
      </c>
      <c r="AV205">
        <v>2.6746129452841932E-3</v>
      </c>
      <c r="AY205">
        <v>1.7146101769567539E-2</v>
      </c>
      <c r="AZ205">
        <v>2.5463224460918958E-3</v>
      </c>
      <c r="BA205">
        <v>0.93032424147523918</v>
      </c>
      <c r="BB205">
        <v>0.92764440460890218</v>
      </c>
      <c r="BC205">
        <v>0.91971636905161336</v>
      </c>
      <c r="BD205">
        <v>0.8928571428571429</v>
      </c>
      <c r="BE205">
        <v>0.9642857142857143</v>
      </c>
      <c r="BF205">
        <v>1.906966074411949E-2</v>
      </c>
      <c r="BG205">
        <v>3.9551021696209139E-3</v>
      </c>
      <c r="BH205">
        <v>0.20740285958367399</v>
      </c>
      <c r="BI205">
        <v>0.13690787133663221</v>
      </c>
      <c r="BJ205">
        <v>-1.9886019226785649</v>
      </c>
      <c r="BK205">
        <v>1.906966074411949E-2</v>
      </c>
    </row>
    <row r="206" spans="1:63" x14ac:dyDescent="0.25">
      <c r="B206" t="s">
        <v>615</v>
      </c>
      <c r="C206" t="s">
        <v>84</v>
      </c>
      <c r="D206">
        <v>150</v>
      </c>
      <c r="E206">
        <v>0.115</v>
      </c>
      <c r="F206">
        <v>150</v>
      </c>
      <c r="G206">
        <v>0.85288381151843262</v>
      </c>
      <c r="H206">
        <v>42</v>
      </c>
      <c r="I206" t="s">
        <v>196</v>
      </c>
      <c r="J206" t="s">
        <v>614</v>
      </c>
      <c r="K206">
        <v>0.85417020396784138</v>
      </c>
      <c r="L206" t="s">
        <v>947</v>
      </c>
      <c r="M206">
        <v>0.13690787133663221</v>
      </c>
      <c r="N206">
        <v>2.410468395433297E-3</v>
      </c>
      <c r="O206">
        <v>-1.9886019226785649</v>
      </c>
      <c r="P206">
        <v>1.7599275177144991E-2</v>
      </c>
      <c r="Q206">
        <v>0.13315973862300559</v>
      </c>
      <c r="R206">
        <v>0.14070198862477129</v>
      </c>
      <c r="S206">
        <v>-2.0162058291662248</v>
      </c>
      <c r="T206">
        <v>-1.9611111811680559</v>
      </c>
      <c r="U206">
        <v>0.98335482963455889</v>
      </c>
      <c r="V206">
        <v>1.0011040357849661</v>
      </c>
      <c r="W206">
        <v>3470.4839461963511</v>
      </c>
      <c r="X206">
        <v>3313.453817449782</v>
      </c>
      <c r="Y206">
        <v>0</v>
      </c>
      <c r="Z206">
        <v>-1.497802015093761</v>
      </c>
      <c r="AA206">
        <v>0.1811982620239537</v>
      </c>
      <c r="AB206">
        <v>4.3984221501119518E-2</v>
      </c>
      <c r="AC206">
        <v>1.3468416780274561E-2</v>
      </c>
      <c r="AD206">
        <v>-1.566928821714942</v>
      </c>
      <c r="AE206">
        <v>-1.429137474255695</v>
      </c>
      <c r="AF206">
        <v>0.15990251367404201</v>
      </c>
      <c r="AG206">
        <v>0.20202437542752921</v>
      </c>
      <c r="AH206">
        <v>1</v>
      </c>
      <c r="AI206">
        <v>1</v>
      </c>
      <c r="AJ206">
        <v>0.50099668288569643</v>
      </c>
      <c r="AK206">
        <v>0.23627730951827111</v>
      </c>
      <c r="AL206" t="s">
        <v>113</v>
      </c>
      <c r="AM206">
        <v>0.89606331121407834</v>
      </c>
      <c r="AN206">
        <v>6.721157705726565E-3</v>
      </c>
      <c r="AU206">
        <v>4.7346030364679707E-2</v>
      </c>
      <c r="AV206">
        <v>2.6746129452841932E-3</v>
      </c>
      <c r="AY206">
        <v>1.7146101769567539E-2</v>
      </c>
      <c r="AZ206">
        <v>2.5463224460918958E-3</v>
      </c>
      <c r="BA206">
        <v>0.93032424147523918</v>
      </c>
      <c r="BB206">
        <v>0.92764440460890218</v>
      </c>
      <c r="BC206">
        <v>0.91971636905161336</v>
      </c>
      <c r="BD206">
        <v>0.8928571428571429</v>
      </c>
      <c r="BE206">
        <v>0.9642857142857143</v>
      </c>
      <c r="BF206">
        <v>2.03665776610105E-2</v>
      </c>
      <c r="BG206">
        <v>3.9762545287613284E-3</v>
      </c>
      <c r="BH206">
        <v>0.19523429978976861</v>
      </c>
      <c r="BI206">
        <v>0.13690787133663221</v>
      </c>
      <c r="BJ206">
        <v>-1.9886019226785649</v>
      </c>
      <c r="BK206">
        <v>2.03665776610105E-2</v>
      </c>
    </row>
    <row r="207" spans="1:63" x14ac:dyDescent="0.25">
      <c r="B207" t="s">
        <v>616</v>
      </c>
      <c r="C207" t="s">
        <v>84</v>
      </c>
      <c r="D207">
        <v>150</v>
      </c>
      <c r="E207">
        <v>9.5000000000000001E-2</v>
      </c>
      <c r="F207">
        <v>150</v>
      </c>
      <c r="G207">
        <v>0.86063416602705956</v>
      </c>
      <c r="H207">
        <v>104</v>
      </c>
      <c r="I207" t="s">
        <v>196</v>
      </c>
      <c r="J207" t="s">
        <v>614</v>
      </c>
      <c r="K207">
        <v>0.85417020396784138</v>
      </c>
      <c r="L207" t="s">
        <v>947</v>
      </c>
      <c r="M207">
        <v>0.13690787133663221</v>
      </c>
      <c r="N207">
        <v>2.410468395433297E-3</v>
      </c>
      <c r="O207">
        <v>-1.9886019226785649</v>
      </c>
      <c r="P207">
        <v>1.7599275177144991E-2</v>
      </c>
      <c r="Q207">
        <v>0.13315973862300559</v>
      </c>
      <c r="R207">
        <v>0.14070198862477129</v>
      </c>
      <c r="S207">
        <v>-2.0162058291662248</v>
      </c>
      <c r="T207">
        <v>-1.9611111811680559</v>
      </c>
      <c r="U207">
        <v>0.98335482963455889</v>
      </c>
      <c r="V207">
        <v>1.0011040357849661</v>
      </c>
      <c r="W207">
        <v>3470.4839461963511</v>
      </c>
      <c r="X207">
        <v>3313.453817449782</v>
      </c>
      <c r="Y207">
        <v>0</v>
      </c>
      <c r="Z207">
        <v>-1.497802015093761</v>
      </c>
      <c r="AA207">
        <v>0.1811982620239537</v>
      </c>
      <c r="AB207">
        <v>4.3984221501119518E-2</v>
      </c>
      <c r="AC207">
        <v>1.3468416780274561E-2</v>
      </c>
      <c r="AD207">
        <v>-1.566928821714942</v>
      </c>
      <c r="AE207">
        <v>-1.429137474255695</v>
      </c>
      <c r="AF207">
        <v>0.15990251367404201</v>
      </c>
      <c r="AG207">
        <v>0.20202437542752921</v>
      </c>
      <c r="AH207">
        <v>1</v>
      </c>
      <c r="AI207">
        <v>1</v>
      </c>
      <c r="AJ207">
        <v>0.50099668288569643</v>
      </c>
      <c r="AK207">
        <v>0.23627730951827111</v>
      </c>
      <c r="AL207" t="s">
        <v>113</v>
      </c>
      <c r="AM207">
        <v>0.89606331121407834</v>
      </c>
      <c r="AN207">
        <v>6.721157705726565E-3</v>
      </c>
      <c r="AU207">
        <v>4.7346030364679707E-2</v>
      </c>
      <c r="AV207">
        <v>2.6746129452841932E-3</v>
      </c>
      <c r="AY207">
        <v>1.7146101769567539E-2</v>
      </c>
      <c r="AZ207">
        <v>2.5463224460918958E-3</v>
      </c>
      <c r="BA207">
        <v>0.93032424147523918</v>
      </c>
      <c r="BB207">
        <v>0.92764440460890218</v>
      </c>
      <c r="BC207">
        <v>0.91971636905161336</v>
      </c>
      <c r="BD207">
        <v>0.8928571428571429</v>
      </c>
      <c r="BE207">
        <v>0.9642857142857143</v>
      </c>
      <c r="BF207">
        <v>2.8127212577527049E-2</v>
      </c>
      <c r="BG207">
        <v>3.9599516707828474E-3</v>
      </c>
      <c r="BH207">
        <v>0.1407872059795485</v>
      </c>
      <c r="BI207">
        <v>0.13690787133663221</v>
      </c>
      <c r="BJ207">
        <v>-1.9886019226785649</v>
      </c>
      <c r="BK207">
        <v>2.8127212577527049E-2</v>
      </c>
    </row>
    <row r="208" spans="1:63" x14ac:dyDescent="0.25">
      <c r="B208" t="s">
        <v>619</v>
      </c>
      <c r="C208" t="s">
        <v>84</v>
      </c>
      <c r="D208">
        <v>150</v>
      </c>
      <c r="E208">
        <v>0.127</v>
      </c>
      <c r="F208">
        <v>150</v>
      </c>
      <c r="G208">
        <v>0.85158461914415418</v>
      </c>
      <c r="H208">
        <v>21</v>
      </c>
      <c r="I208" t="s">
        <v>196</v>
      </c>
      <c r="J208" t="s">
        <v>614</v>
      </c>
      <c r="K208">
        <v>0.85417020396784138</v>
      </c>
      <c r="L208" t="s">
        <v>947</v>
      </c>
      <c r="M208">
        <v>0.13690787133663221</v>
      </c>
      <c r="N208">
        <v>2.410468395433297E-3</v>
      </c>
      <c r="O208">
        <v>-1.9886019226785649</v>
      </c>
      <c r="P208">
        <v>1.7599275177144991E-2</v>
      </c>
      <c r="Q208">
        <v>0.13315973862300559</v>
      </c>
      <c r="R208">
        <v>0.14070198862477129</v>
      </c>
      <c r="S208">
        <v>-2.0162058291662248</v>
      </c>
      <c r="T208">
        <v>-1.9611111811680559</v>
      </c>
      <c r="U208">
        <v>0.98335482963455889</v>
      </c>
      <c r="V208">
        <v>1.0011040357849661</v>
      </c>
      <c r="W208">
        <v>3470.4839461963511</v>
      </c>
      <c r="X208">
        <v>3313.453817449782</v>
      </c>
      <c r="Y208">
        <v>0</v>
      </c>
      <c r="Z208">
        <v>-1.497802015093761</v>
      </c>
      <c r="AA208">
        <v>0.1811982620239537</v>
      </c>
      <c r="AB208">
        <v>4.3984221501119518E-2</v>
      </c>
      <c r="AC208">
        <v>1.3468416780274561E-2</v>
      </c>
      <c r="AD208">
        <v>-1.566928821714942</v>
      </c>
      <c r="AE208">
        <v>-1.429137474255695</v>
      </c>
      <c r="AF208">
        <v>0.15990251367404201</v>
      </c>
      <c r="AG208">
        <v>0.20202437542752921</v>
      </c>
      <c r="AH208">
        <v>1</v>
      </c>
      <c r="AI208">
        <v>1</v>
      </c>
      <c r="AJ208">
        <v>0.50099668288569643</v>
      </c>
      <c r="AK208">
        <v>0.23627730951827111</v>
      </c>
      <c r="AL208" t="s">
        <v>113</v>
      </c>
      <c r="AM208">
        <v>0.89606331121407834</v>
      </c>
      <c r="AN208">
        <v>6.721157705726565E-3</v>
      </c>
      <c r="AU208">
        <v>4.7346030364679707E-2</v>
      </c>
      <c r="AV208">
        <v>2.6746129452841932E-3</v>
      </c>
      <c r="AY208">
        <v>1.7146101769567539E-2</v>
      </c>
      <c r="AZ208">
        <v>2.5463224460918958E-3</v>
      </c>
      <c r="BA208">
        <v>0.93032424147523918</v>
      </c>
      <c r="BB208">
        <v>0.92764440460890218</v>
      </c>
      <c r="BC208">
        <v>0.91971636905161336</v>
      </c>
      <c r="BD208">
        <v>0.8928571428571429</v>
      </c>
      <c r="BE208">
        <v>0.9642857142857143</v>
      </c>
      <c r="BF208">
        <v>1.9069493508470661E-2</v>
      </c>
      <c r="BG208">
        <v>3.9757859442632161E-3</v>
      </c>
      <c r="BH208">
        <v>0.20848933100908909</v>
      </c>
      <c r="BI208">
        <v>0.13690787133663221</v>
      </c>
      <c r="BJ208">
        <v>-1.9886019226785649</v>
      </c>
      <c r="BK208">
        <v>1.9069493508470661E-2</v>
      </c>
    </row>
    <row r="209" spans="2:63" x14ac:dyDescent="0.25">
      <c r="B209" t="s">
        <v>620</v>
      </c>
      <c r="C209" t="s">
        <v>84</v>
      </c>
      <c r="D209">
        <v>150</v>
      </c>
      <c r="E209">
        <v>0.16300000000000001</v>
      </c>
      <c r="F209">
        <v>150</v>
      </c>
      <c r="G209">
        <v>0.85673658890422411</v>
      </c>
      <c r="H209">
        <v>7</v>
      </c>
      <c r="I209" t="s">
        <v>196</v>
      </c>
      <c r="J209" t="s">
        <v>614</v>
      </c>
      <c r="K209">
        <v>0.85417020396784138</v>
      </c>
      <c r="L209" t="s">
        <v>947</v>
      </c>
      <c r="M209">
        <v>0.13690787133663221</v>
      </c>
      <c r="N209">
        <v>2.410468395433297E-3</v>
      </c>
      <c r="O209">
        <v>-1.9886019226785649</v>
      </c>
      <c r="P209">
        <v>1.7599275177144991E-2</v>
      </c>
      <c r="Q209">
        <v>0.13315973862300559</v>
      </c>
      <c r="R209">
        <v>0.14070198862477129</v>
      </c>
      <c r="S209">
        <v>-2.0162058291662248</v>
      </c>
      <c r="T209">
        <v>-1.9611111811680559</v>
      </c>
      <c r="U209">
        <v>0.98335482963455889</v>
      </c>
      <c r="V209">
        <v>1.0011040357849661</v>
      </c>
      <c r="W209">
        <v>3470.4839461963511</v>
      </c>
      <c r="X209">
        <v>3313.453817449782</v>
      </c>
      <c r="Y209">
        <v>0</v>
      </c>
      <c r="Z209">
        <v>-1.497802015093761</v>
      </c>
      <c r="AA209">
        <v>0.1811982620239537</v>
      </c>
      <c r="AB209">
        <v>4.3984221501119518E-2</v>
      </c>
      <c r="AC209">
        <v>1.3468416780274561E-2</v>
      </c>
      <c r="AD209">
        <v>-1.566928821714942</v>
      </c>
      <c r="AE209">
        <v>-1.429137474255695</v>
      </c>
      <c r="AF209">
        <v>0.15990251367404201</v>
      </c>
      <c r="AG209">
        <v>0.20202437542752921</v>
      </c>
      <c r="AH209">
        <v>1</v>
      </c>
      <c r="AI209">
        <v>1</v>
      </c>
      <c r="AJ209">
        <v>0.50099668288569643</v>
      </c>
      <c r="AK209">
        <v>0.23627730951827111</v>
      </c>
      <c r="AL209" t="s">
        <v>113</v>
      </c>
      <c r="AM209">
        <v>0.89606331121407834</v>
      </c>
      <c r="AN209">
        <v>6.721157705726565E-3</v>
      </c>
      <c r="AU209">
        <v>4.7346030364679707E-2</v>
      </c>
      <c r="AV209">
        <v>2.6746129452841932E-3</v>
      </c>
      <c r="AY209">
        <v>1.7146101769567539E-2</v>
      </c>
      <c r="AZ209">
        <v>2.5463224460918958E-3</v>
      </c>
      <c r="BA209">
        <v>0.93032424147523918</v>
      </c>
      <c r="BB209">
        <v>0.92764440460890218</v>
      </c>
      <c r="BC209">
        <v>0.91971636905161336</v>
      </c>
      <c r="BD209">
        <v>0.8928571428571429</v>
      </c>
      <c r="BE209">
        <v>0.9642857142857143</v>
      </c>
      <c r="BF209">
        <v>2.422720772278773E-2</v>
      </c>
      <c r="BG209">
        <v>3.9862151155262114E-3</v>
      </c>
      <c r="BH209">
        <v>0.1645346488599608</v>
      </c>
      <c r="BI209">
        <v>0.13690787133663221</v>
      </c>
      <c r="BJ209">
        <v>-1.9886019226785649</v>
      </c>
      <c r="BK209">
        <v>2.422720772278773E-2</v>
      </c>
    </row>
    <row r="210" spans="2:63" x14ac:dyDescent="0.25">
      <c r="B210" t="s">
        <v>621</v>
      </c>
      <c r="C210" t="s">
        <v>84</v>
      </c>
      <c r="D210">
        <v>150</v>
      </c>
      <c r="E210">
        <v>0.19</v>
      </c>
      <c r="F210">
        <v>150</v>
      </c>
      <c r="G210">
        <v>0.85543739652994555</v>
      </c>
      <c r="H210">
        <v>2</v>
      </c>
      <c r="I210" t="s">
        <v>196</v>
      </c>
      <c r="J210" t="s">
        <v>614</v>
      </c>
      <c r="K210">
        <v>0.85417020396784138</v>
      </c>
      <c r="L210" t="s">
        <v>947</v>
      </c>
      <c r="M210">
        <v>0.13690787133663221</v>
      </c>
      <c r="N210">
        <v>2.410468395433297E-3</v>
      </c>
      <c r="O210">
        <v>-1.9886019226785649</v>
      </c>
      <c r="P210">
        <v>1.7599275177144991E-2</v>
      </c>
      <c r="Q210">
        <v>0.13315973862300559</v>
      </c>
      <c r="R210">
        <v>0.14070198862477129</v>
      </c>
      <c r="S210">
        <v>-2.0162058291662248</v>
      </c>
      <c r="T210">
        <v>-1.9611111811680559</v>
      </c>
      <c r="U210">
        <v>0.98335482963455889</v>
      </c>
      <c r="V210">
        <v>1.0011040357849661</v>
      </c>
      <c r="W210">
        <v>3470.4839461963511</v>
      </c>
      <c r="X210">
        <v>3313.453817449782</v>
      </c>
      <c r="Y210">
        <v>0</v>
      </c>
      <c r="Z210">
        <v>-1.497802015093761</v>
      </c>
      <c r="AA210">
        <v>0.1811982620239537</v>
      </c>
      <c r="AB210">
        <v>4.3984221501119518E-2</v>
      </c>
      <c r="AC210">
        <v>1.3468416780274561E-2</v>
      </c>
      <c r="AD210">
        <v>-1.566928821714942</v>
      </c>
      <c r="AE210">
        <v>-1.429137474255695</v>
      </c>
      <c r="AF210">
        <v>0.15990251367404201</v>
      </c>
      <c r="AG210">
        <v>0.20202437542752921</v>
      </c>
      <c r="AH210">
        <v>1</v>
      </c>
      <c r="AI210">
        <v>1</v>
      </c>
      <c r="AJ210">
        <v>0.50099668288569643</v>
      </c>
      <c r="AK210">
        <v>0.23627730951827111</v>
      </c>
      <c r="AL210" t="s">
        <v>113</v>
      </c>
      <c r="AM210">
        <v>0.89606331121407834</v>
      </c>
      <c r="AN210">
        <v>6.721157705726565E-3</v>
      </c>
      <c r="AU210">
        <v>4.7346030364679707E-2</v>
      </c>
      <c r="AV210">
        <v>2.6746129452841932E-3</v>
      </c>
      <c r="AY210">
        <v>1.7146101769567539E-2</v>
      </c>
      <c r="AZ210">
        <v>2.5463224460918958E-3</v>
      </c>
      <c r="BA210">
        <v>0.93032424147523918</v>
      </c>
      <c r="BB210">
        <v>0.92764440460890218</v>
      </c>
      <c r="BC210">
        <v>0.91971636905161336</v>
      </c>
      <c r="BD210">
        <v>0.8928571428571429</v>
      </c>
      <c r="BE210">
        <v>0.9642857142857143</v>
      </c>
      <c r="BF210">
        <v>2.288478995085836E-2</v>
      </c>
      <c r="BG210">
        <v>3.9736385297380189E-3</v>
      </c>
      <c r="BH210">
        <v>0.17363666165478511</v>
      </c>
      <c r="BI210">
        <v>0.13690787133663221</v>
      </c>
      <c r="BJ210">
        <v>-1.9886019226785649</v>
      </c>
      <c r="BK210">
        <v>2.288478995085836E-2</v>
      </c>
    </row>
    <row r="211" spans="2:63" x14ac:dyDescent="0.25">
      <c r="B211" t="s">
        <v>622</v>
      </c>
      <c r="C211" t="s">
        <v>84</v>
      </c>
      <c r="D211">
        <v>150</v>
      </c>
      <c r="E211">
        <v>0.10299999999999999</v>
      </c>
      <c r="F211">
        <v>150</v>
      </c>
      <c r="G211">
        <v>0.8503302265069197</v>
      </c>
      <c r="H211">
        <v>66</v>
      </c>
      <c r="I211" t="s">
        <v>196</v>
      </c>
      <c r="J211" t="s">
        <v>614</v>
      </c>
      <c r="K211">
        <v>0.85417020396784138</v>
      </c>
      <c r="L211" t="s">
        <v>947</v>
      </c>
      <c r="M211">
        <v>0.13690787133663221</v>
      </c>
      <c r="N211">
        <v>2.410468395433297E-3</v>
      </c>
      <c r="O211">
        <v>-1.9886019226785649</v>
      </c>
      <c r="P211">
        <v>1.7599275177144991E-2</v>
      </c>
      <c r="Q211">
        <v>0.13315973862300559</v>
      </c>
      <c r="R211">
        <v>0.14070198862477129</v>
      </c>
      <c r="S211">
        <v>-2.0162058291662248</v>
      </c>
      <c r="T211">
        <v>-1.9611111811680559</v>
      </c>
      <c r="U211">
        <v>0.98335482963455889</v>
      </c>
      <c r="V211">
        <v>1.0011040357849661</v>
      </c>
      <c r="W211">
        <v>3470.4839461963511</v>
      </c>
      <c r="X211">
        <v>3313.453817449782</v>
      </c>
      <c r="Y211">
        <v>0</v>
      </c>
      <c r="Z211">
        <v>-1.497802015093761</v>
      </c>
      <c r="AA211">
        <v>0.1811982620239537</v>
      </c>
      <c r="AB211">
        <v>4.3984221501119518E-2</v>
      </c>
      <c r="AC211">
        <v>1.3468416780274561E-2</v>
      </c>
      <c r="AD211">
        <v>-1.566928821714942</v>
      </c>
      <c r="AE211">
        <v>-1.429137474255695</v>
      </c>
      <c r="AF211">
        <v>0.15990251367404201</v>
      </c>
      <c r="AG211">
        <v>0.20202437542752921</v>
      </c>
      <c r="AH211">
        <v>1</v>
      </c>
      <c r="AI211">
        <v>1</v>
      </c>
      <c r="AJ211">
        <v>0.50099668288569643</v>
      </c>
      <c r="AK211">
        <v>0.23627730951827111</v>
      </c>
      <c r="AL211" t="s">
        <v>113</v>
      </c>
      <c r="AM211">
        <v>0.89606331121407834</v>
      </c>
      <c r="AN211">
        <v>6.721157705726565E-3</v>
      </c>
      <c r="AU211">
        <v>4.7346030364679707E-2</v>
      </c>
      <c r="AV211">
        <v>2.6746129452841932E-3</v>
      </c>
      <c r="AY211">
        <v>1.7146101769567539E-2</v>
      </c>
      <c r="AZ211">
        <v>2.5463224460918958E-3</v>
      </c>
      <c r="BA211">
        <v>0.93032424147523918</v>
      </c>
      <c r="BB211">
        <v>0.92764440460890218</v>
      </c>
      <c r="BC211">
        <v>0.91971636905161336</v>
      </c>
      <c r="BD211">
        <v>0.8928571428571429</v>
      </c>
      <c r="BE211">
        <v>0.9642857142857143</v>
      </c>
      <c r="BF211">
        <v>1.781774550731198E-2</v>
      </c>
      <c r="BG211">
        <v>3.9743284383767716E-3</v>
      </c>
      <c r="BH211">
        <v>0.2230545069097436</v>
      </c>
      <c r="BI211">
        <v>0.13690787133663221</v>
      </c>
      <c r="BJ211">
        <v>-1.9886019226785649</v>
      </c>
      <c r="BK211">
        <v>1.781774550731198E-2</v>
      </c>
    </row>
    <row r="212" spans="2:63" x14ac:dyDescent="0.25">
      <c r="B212" t="s">
        <v>623</v>
      </c>
      <c r="C212" t="s">
        <v>84</v>
      </c>
      <c r="D212">
        <v>150</v>
      </c>
      <c r="E212">
        <v>0.14499999999999999</v>
      </c>
      <c r="F212">
        <v>150</v>
      </c>
      <c r="G212">
        <v>0.75544438344754483</v>
      </c>
      <c r="H212">
        <v>49</v>
      </c>
      <c r="I212" t="s">
        <v>196</v>
      </c>
      <c r="J212" t="s">
        <v>615</v>
      </c>
      <c r="K212">
        <v>0.76108915031509972</v>
      </c>
      <c r="L212" t="s">
        <v>948</v>
      </c>
      <c r="M212">
        <v>0.16466099397153719</v>
      </c>
      <c r="N212">
        <v>5.0414371289807854E-3</v>
      </c>
      <c r="O212">
        <v>-1.8043317863852111</v>
      </c>
      <c r="P212">
        <v>3.046571068734075E-2</v>
      </c>
      <c r="Q212">
        <v>0.1569180318992513</v>
      </c>
      <c r="R212">
        <v>0.1724779858111683</v>
      </c>
      <c r="S212">
        <v>-1.8520316997844939</v>
      </c>
      <c r="T212">
        <v>-1.7574856695599721</v>
      </c>
      <c r="U212">
        <v>0.97287901293295442</v>
      </c>
      <c r="V212">
        <v>1.0009850953656461</v>
      </c>
      <c r="W212">
        <v>3697.3084021815148</v>
      </c>
      <c r="X212">
        <v>3893.6123547605389</v>
      </c>
      <c r="Y212">
        <v>0</v>
      </c>
      <c r="Z212">
        <v>-1.2846212988100509</v>
      </c>
      <c r="AA212">
        <v>0.19199416604736039</v>
      </c>
      <c r="AB212">
        <v>7.285794189694797E-2</v>
      </c>
      <c r="AC212">
        <v>2.301968971092206E-2</v>
      </c>
      <c r="AD212">
        <v>-1.405197053162744</v>
      </c>
      <c r="AE212">
        <v>-1.168997424544534</v>
      </c>
      <c r="AF212">
        <v>0.15381768498994761</v>
      </c>
      <c r="AG212">
        <v>0.22821677958962469</v>
      </c>
      <c r="AH212">
        <v>1</v>
      </c>
      <c r="AI212">
        <v>1</v>
      </c>
      <c r="AJ212">
        <v>0.47930022385948851</v>
      </c>
      <c r="AK212">
        <v>0.2169316754620734</v>
      </c>
      <c r="AL212" t="s">
        <v>113</v>
      </c>
      <c r="AM212">
        <v>0.89606331121407834</v>
      </c>
      <c r="AN212">
        <v>6.721157705726565E-3</v>
      </c>
      <c r="AU212">
        <v>4.7346030364679707E-2</v>
      </c>
      <c r="AV212">
        <v>2.6746129452841932E-3</v>
      </c>
      <c r="AY212">
        <v>1.7146101769567539E-2</v>
      </c>
      <c r="AZ212">
        <v>2.5463224460918958E-3</v>
      </c>
      <c r="BA212">
        <v>0.93032424147523918</v>
      </c>
      <c r="BB212">
        <v>0.92764440460890218</v>
      </c>
      <c r="BC212">
        <v>0.91971636905161336</v>
      </c>
      <c r="BD212">
        <v>0.8928571428571429</v>
      </c>
      <c r="BE212">
        <v>0.9642857142857143</v>
      </c>
      <c r="BF212">
        <v>-7.7077295332274254E-2</v>
      </c>
      <c r="BG212">
        <v>3.9820567823696451E-3</v>
      </c>
      <c r="BH212">
        <v>-5.1663161832590343E-2</v>
      </c>
      <c r="BI212">
        <v>0.16466099397153719</v>
      </c>
      <c r="BJ212">
        <v>-1.8043317863852111</v>
      </c>
      <c r="BK212">
        <v>-7.7077295332274254E-2</v>
      </c>
    </row>
    <row r="213" spans="2:63" x14ac:dyDescent="0.25">
      <c r="B213" t="s">
        <v>624</v>
      </c>
      <c r="C213" t="s">
        <v>84</v>
      </c>
      <c r="D213">
        <v>150</v>
      </c>
      <c r="E213">
        <v>0.17499999999999999</v>
      </c>
      <c r="F213">
        <v>150</v>
      </c>
      <c r="G213">
        <v>0.76355313585252438</v>
      </c>
      <c r="H213">
        <v>10</v>
      </c>
      <c r="I213" t="s">
        <v>196</v>
      </c>
      <c r="J213" t="s">
        <v>615</v>
      </c>
      <c r="K213">
        <v>0.76108915031509972</v>
      </c>
      <c r="L213" t="s">
        <v>948</v>
      </c>
      <c r="M213">
        <v>0.16466099397153719</v>
      </c>
      <c r="N213">
        <v>5.0414371289807854E-3</v>
      </c>
      <c r="O213">
        <v>-1.8043317863852111</v>
      </c>
      <c r="P213">
        <v>3.046571068734075E-2</v>
      </c>
      <c r="Q213">
        <v>0.1569180318992513</v>
      </c>
      <c r="R213">
        <v>0.1724779858111683</v>
      </c>
      <c r="S213">
        <v>-1.8520316997844939</v>
      </c>
      <c r="T213">
        <v>-1.7574856695599721</v>
      </c>
      <c r="U213">
        <v>0.97287901293295442</v>
      </c>
      <c r="V213">
        <v>1.0009850953656461</v>
      </c>
      <c r="W213">
        <v>3697.3084021815148</v>
      </c>
      <c r="X213">
        <v>3893.6123547605389</v>
      </c>
      <c r="Y213">
        <v>0</v>
      </c>
      <c r="Z213">
        <v>-1.2846212988100509</v>
      </c>
      <c r="AA213">
        <v>0.19199416604736039</v>
      </c>
      <c r="AB213">
        <v>7.285794189694797E-2</v>
      </c>
      <c r="AC213">
        <v>2.301968971092206E-2</v>
      </c>
      <c r="AD213">
        <v>-1.405197053162744</v>
      </c>
      <c r="AE213">
        <v>-1.168997424544534</v>
      </c>
      <c r="AF213">
        <v>0.15381768498994761</v>
      </c>
      <c r="AG213">
        <v>0.22821677958962469</v>
      </c>
      <c r="AH213">
        <v>1</v>
      </c>
      <c r="AI213">
        <v>1</v>
      </c>
      <c r="AJ213">
        <v>0.47930022385948851</v>
      </c>
      <c r="AK213">
        <v>0.2169316754620734</v>
      </c>
      <c r="AL213" t="s">
        <v>113</v>
      </c>
      <c r="AM213">
        <v>0.89606331121407834</v>
      </c>
      <c r="AN213">
        <v>6.721157705726565E-3</v>
      </c>
      <c r="AU213">
        <v>4.7346030364679707E-2</v>
      </c>
      <c r="AV213">
        <v>2.6746129452841932E-3</v>
      </c>
      <c r="AY213">
        <v>1.7146101769567539E-2</v>
      </c>
      <c r="AZ213">
        <v>2.5463224460918958E-3</v>
      </c>
      <c r="BA213">
        <v>0.93032424147523918</v>
      </c>
      <c r="BB213">
        <v>0.92764440460890218</v>
      </c>
      <c r="BC213">
        <v>0.91971636905161336</v>
      </c>
      <c r="BD213">
        <v>0.8928571428571429</v>
      </c>
      <c r="BE213">
        <v>0.9642857142857143</v>
      </c>
      <c r="BF213">
        <v>-6.8997085863057153E-2</v>
      </c>
      <c r="BG213">
        <v>3.9557966548346883E-3</v>
      </c>
      <c r="BH213">
        <v>-5.7332807688226232E-2</v>
      </c>
      <c r="BI213">
        <v>0.16466099397153719</v>
      </c>
      <c r="BJ213">
        <v>-1.8043317863852111</v>
      </c>
      <c r="BK213">
        <v>-6.8997085863057153E-2</v>
      </c>
    </row>
    <row r="214" spans="2:63" x14ac:dyDescent="0.25">
      <c r="B214" t="s">
        <v>617</v>
      </c>
      <c r="C214" t="s">
        <v>84</v>
      </c>
      <c r="D214">
        <v>150</v>
      </c>
      <c r="E214">
        <v>0.11</v>
      </c>
      <c r="F214">
        <v>150</v>
      </c>
      <c r="G214">
        <v>0.75195000395810596</v>
      </c>
      <c r="H214">
        <v>93</v>
      </c>
      <c r="I214" t="s">
        <v>196</v>
      </c>
      <c r="J214" t="s">
        <v>615</v>
      </c>
      <c r="K214">
        <v>0.76108915031509972</v>
      </c>
      <c r="L214" t="s">
        <v>948</v>
      </c>
      <c r="M214">
        <v>0.16466099397153719</v>
      </c>
      <c r="N214">
        <v>5.0414371289807854E-3</v>
      </c>
      <c r="O214">
        <v>-1.8043317863852111</v>
      </c>
      <c r="P214">
        <v>3.046571068734075E-2</v>
      </c>
      <c r="Q214">
        <v>0.1569180318992513</v>
      </c>
      <c r="R214">
        <v>0.1724779858111683</v>
      </c>
      <c r="S214">
        <v>-1.8520316997844939</v>
      </c>
      <c r="T214">
        <v>-1.7574856695599721</v>
      </c>
      <c r="U214">
        <v>0.97287901293295442</v>
      </c>
      <c r="V214">
        <v>1.0009850953656461</v>
      </c>
      <c r="W214">
        <v>3697.3084021815148</v>
      </c>
      <c r="X214">
        <v>3893.6123547605389</v>
      </c>
      <c r="Y214">
        <v>0</v>
      </c>
      <c r="Z214">
        <v>-1.2846212988100509</v>
      </c>
      <c r="AA214">
        <v>0.19199416604736039</v>
      </c>
      <c r="AB214">
        <v>7.285794189694797E-2</v>
      </c>
      <c r="AC214">
        <v>2.301968971092206E-2</v>
      </c>
      <c r="AD214">
        <v>-1.405197053162744</v>
      </c>
      <c r="AE214">
        <v>-1.168997424544534</v>
      </c>
      <c r="AF214">
        <v>0.15381768498994761</v>
      </c>
      <c r="AG214">
        <v>0.22821677958962469</v>
      </c>
      <c r="AH214">
        <v>1</v>
      </c>
      <c r="AI214">
        <v>1</v>
      </c>
      <c r="AJ214">
        <v>0.47930022385948851</v>
      </c>
      <c r="AK214">
        <v>0.2169316754620734</v>
      </c>
      <c r="AL214" t="s">
        <v>113</v>
      </c>
      <c r="AM214">
        <v>0.89606331121407834</v>
      </c>
      <c r="AN214">
        <v>6.721157705726565E-3</v>
      </c>
      <c r="AU214">
        <v>4.7346030364679707E-2</v>
      </c>
      <c r="AV214">
        <v>2.6746129452841932E-3</v>
      </c>
      <c r="AY214">
        <v>1.7146101769567539E-2</v>
      </c>
      <c r="AZ214">
        <v>2.5463224460918958E-3</v>
      </c>
      <c r="BA214">
        <v>0.93032424147523918</v>
      </c>
      <c r="BB214">
        <v>0.92764440460890218</v>
      </c>
      <c r="BC214">
        <v>0.91971636905161336</v>
      </c>
      <c r="BD214">
        <v>0.8928571428571429</v>
      </c>
      <c r="BE214">
        <v>0.9642857142857143</v>
      </c>
      <c r="BF214">
        <v>-8.0587474299871162E-2</v>
      </c>
      <c r="BG214">
        <v>3.9804764071643874E-3</v>
      </c>
      <c r="BH214">
        <v>-4.9393239355694153E-2</v>
      </c>
      <c r="BI214">
        <v>0.16466099397153719</v>
      </c>
      <c r="BJ214">
        <v>-1.8043317863852111</v>
      </c>
      <c r="BK214">
        <v>-8.0587474299871162E-2</v>
      </c>
    </row>
    <row r="215" spans="2:63" x14ac:dyDescent="0.25">
      <c r="B215" t="s">
        <v>618</v>
      </c>
      <c r="C215" t="s">
        <v>84</v>
      </c>
      <c r="D215">
        <v>150</v>
      </c>
      <c r="E215">
        <v>0.14699999999999999</v>
      </c>
      <c r="F215">
        <v>150</v>
      </c>
      <c r="G215">
        <v>0.7588939631999394</v>
      </c>
      <c r="H215">
        <v>22</v>
      </c>
      <c r="I215" t="s">
        <v>196</v>
      </c>
      <c r="J215" t="s">
        <v>615</v>
      </c>
      <c r="K215">
        <v>0.76108915031509972</v>
      </c>
      <c r="L215" t="s">
        <v>948</v>
      </c>
      <c r="M215">
        <v>0.16466099397153719</v>
      </c>
      <c r="N215">
        <v>5.0414371289807854E-3</v>
      </c>
      <c r="O215">
        <v>-1.8043317863852111</v>
      </c>
      <c r="P215">
        <v>3.046571068734075E-2</v>
      </c>
      <c r="Q215">
        <v>0.1569180318992513</v>
      </c>
      <c r="R215">
        <v>0.1724779858111683</v>
      </c>
      <c r="S215">
        <v>-1.8520316997844939</v>
      </c>
      <c r="T215">
        <v>-1.7574856695599721</v>
      </c>
      <c r="U215">
        <v>0.97287901293295442</v>
      </c>
      <c r="V215">
        <v>1.0009850953656461</v>
      </c>
      <c r="W215">
        <v>3697.3084021815148</v>
      </c>
      <c r="X215">
        <v>3893.6123547605389</v>
      </c>
      <c r="Y215">
        <v>0</v>
      </c>
      <c r="Z215">
        <v>-1.2846212988100509</v>
      </c>
      <c r="AA215">
        <v>0.19199416604736039</v>
      </c>
      <c r="AB215">
        <v>7.285794189694797E-2</v>
      </c>
      <c r="AC215">
        <v>2.301968971092206E-2</v>
      </c>
      <c r="AD215">
        <v>-1.405197053162744</v>
      </c>
      <c r="AE215">
        <v>-1.168997424544534</v>
      </c>
      <c r="AF215">
        <v>0.15381768498994761</v>
      </c>
      <c r="AG215">
        <v>0.22821677958962469</v>
      </c>
      <c r="AH215">
        <v>1</v>
      </c>
      <c r="AI215">
        <v>1</v>
      </c>
      <c r="AJ215">
        <v>0.47930022385948851</v>
      </c>
      <c r="AK215">
        <v>0.2169316754620734</v>
      </c>
      <c r="AL215" t="s">
        <v>113</v>
      </c>
      <c r="AM215">
        <v>0.89606331121407834</v>
      </c>
      <c r="AN215">
        <v>6.721157705726565E-3</v>
      </c>
      <c r="AU215">
        <v>4.7346030364679707E-2</v>
      </c>
      <c r="AV215">
        <v>2.6746129452841932E-3</v>
      </c>
      <c r="AY215">
        <v>1.7146101769567539E-2</v>
      </c>
      <c r="AZ215">
        <v>2.5463224460918958E-3</v>
      </c>
      <c r="BA215">
        <v>0.93032424147523918</v>
      </c>
      <c r="BB215">
        <v>0.92764440460890218</v>
      </c>
      <c r="BC215">
        <v>0.91971636905161336</v>
      </c>
      <c r="BD215">
        <v>0.8928571428571429</v>
      </c>
      <c r="BE215">
        <v>0.9642857142857143</v>
      </c>
      <c r="BF215">
        <v>-7.3625494002039951E-2</v>
      </c>
      <c r="BG215">
        <v>3.9766723559292762E-3</v>
      </c>
      <c r="BH215">
        <v>-5.4012165348854488E-2</v>
      </c>
      <c r="BI215">
        <v>0.16466099397153719</v>
      </c>
      <c r="BJ215">
        <v>-1.8043317863852111</v>
      </c>
      <c r="BK215">
        <v>-7.3625494002039951E-2</v>
      </c>
    </row>
    <row r="216" spans="2:63" x14ac:dyDescent="0.25">
      <c r="B216" t="s">
        <v>625</v>
      </c>
      <c r="C216" t="s">
        <v>84</v>
      </c>
      <c r="D216">
        <v>150</v>
      </c>
      <c r="E216">
        <v>0.20499999999999999</v>
      </c>
      <c r="F216">
        <v>150</v>
      </c>
      <c r="G216">
        <v>0.76122354952623184</v>
      </c>
      <c r="H216">
        <v>5</v>
      </c>
      <c r="I216" t="s">
        <v>196</v>
      </c>
      <c r="J216" t="s">
        <v>615</v>
      </c>
      <c r="K216">
        <v>0.76108915031509972</v>
      </c>
      <c r="L216" t="s">
        <v>948</v>
      </c>
      <c r="M216">
        <v>0.16466099397153719</v>
      </c>
      <c r="N216">
        <v>5.0414371289807854E-3</v>
      </c>
      <c r="O216">
        <v>-1.8043317863852111</v>
      </c>
      <c r="P216">
        <v>3.046571068734075E-2</v>
      </c>
      <c r="Q216">
        <v>0.1569180318992513</v>
      </c>
      <c r="R216">
        <v>0.1724779858111683</v>
      </c>
      <c r="S216">
        <v>-1.8520316997844939</v>
      </c>
      <c r="T216">
        <v>-1.7574856695599721</v>
      </c>
      <c r="U216">
        <v>0.97287901293295442</v>
      </c>
      <c r="V216">
        <v>1.0009850953656461</v>
      </c>
      <c r="W216">
        <v>3697.3084021815148</v>
      </c>
      <c r="X216">
        <v>3893.6123547605389</v>
      </c>
      <c r="Y216">
        <v>0</v>
      </c>
      <c r="Z216">
        <v>-1.2846212988100509</v>
      </c>
      <c r="AA216">
        <v>0.19199416604736039</v>
      </c>
      <c r="AB216">
        <v>7.285794189694797E-2</v>
      </c>
      <c r="AC216">
        <v>2.301968971092206E-2</v>
      </c>
      <c r="AD216">
        <v>-1.405197053162744</v>
      </c>
      <c r="AE216">
        <v>-1.168997424544534</v>
      </c>
      <c r="AF216">
        <v>0.15381768498994761</v>
      </c>
      <c r="AG216">
        <v>0.22821677958962469</v>
      </c>
      <c r="AH216">
        <v>1</v>
      </c>
      <c r="AI216">
        <v>1</v>
      </c>
      <c r="AJ216">
        <v>0.47930022385948851</v>
      </c>
      <c r="AK216">
        <v>0.2169316754620734</v>
      </c>
      <c r="AL216" t="s">
        <v>113</v>
      </c>
      <c r="AM216">
        <v>0.89606331121407834</v>
      </c>
      <c r="AN216">
        <v>6.721157705726565E-3</v>
      </c>
      <c r="AU216">
        <v>4.7346030364679707E-2</v>
      </c>
      <c r="AV216">
        <v>2.6746129452841932E-3</v>
      </c>
      <c r="AY216">
        <v>1.7146101769567539E-2</v>
      </c>
      <c r="AZ216">
        <v>2.5463224460918958E-3</v>
      </c>
      <c r="BA216">
        <v>0.93032424147523918</v>
      </c>
      <c r="BB216">
        <v>0.92764440460890218</v>
      </c>
      <c r="BC216">
        <v>0.91971636905161336</v>
      </c>
      <c r="BD216">
        <v>0.8928571428571429</v>
      </c>
      <c r="BE216">
        <v>0.9642857142857143</v>
      </c>
      <c r="BF216">
        <v>-7.1291732207304268E-2</v>
      </c>
      <c r="BG216">
        <v>3.9854294531879546E-3</v>
      </c>
      <c r="BH216">
        <v>-5.5903108674635688E-2</v>
      </c>
      <c r="BI216">
        <v>0.16466099397153719</v>
      </c>
      <c r="BJ216">
        <v>-1.8043317863852111</v>
      </c>
      <c r="BK216">
        <v>-7.1291732207304268E-2</v>
      </c>
    </row>
    <row r="217" spans="2:63" x14ac:dyDescent="0.25">
      <c r="B217" t="s">
        <v>873</v>
      </c>
      <c r="C217" t="s">
        <v>84</v>
      </c>
      <c r="D217">
        <v>150</v>
      </c>
      <c r="E217">
        <v>0.13</v>
      </c>
      <c r="F217">
        <v>150</v>
      </c>
      <c r="G217">
        <v>0.75772917003679319</v>
      </c>
      <c r="H217">
        <v>49</v>
      </c>
      <c r="I217" t="s">
        <v>196</v>
      </c>
      <c r="J217" t="s">
        <v>615</v>
      </c>
      <c r="K217">
        <v>0.76108915031509972</v>
      </c>
      <c r="L217" t="s">
        <v>948</v>
      </c>
      <c r="M217">
        <v>0.16466099397153719</v>
      </c>
      <c r="N217">
        <v>5.0414371289807854E-3</v>
      </c>
      <c r="O217">
        <v>-1.8043317863852111</v>
      </c>
      <c r="P217">
        <v>3.046571068734075E-2</v>
      </c>
      <c r="Q217">
        <v>0.1569180318992513</v>
      </c>
      <c r="R217">
        <v>0.1724779858111683</v>
      </c>
      <c r="S217">
        <v>-1.8520316997844939</v>
      </c>
      <c r="T217">
        <v>-1.7574856695599721</v>
      </c>
      <c r="U217">
        <v>0.97287901293295442</v>
      </c>
      <c r="V217">
        <v>1.0009850953656461</v>
      </c>
      <c r="W217">
        <v>3697.3084021815148</v>
      </c>
      <c r="X217">
        <v>3893.6123547605389</v>
      </c>
      <c r="Y217">
        <v>0</v>
      </c>
      <c r="Z217">
        <v>-1.2846212988100509</v>
      </c>
      <c r="AA217">
        <v>0.19199416604736039</v>
      </c>
      <c r="AB217">
        <v>7.285794189694797E-2</v>
      </c>
      <c r="AC217">
        <v>2.301968971092206E-2</v>
      </c>
      <c r="AD217">
        <v>-1.405197053162744</v>
      </c>
      <c r="AE217">
        <v>-1.168997424544534</v>
      </c>
      <c r="AF217">
        <v>0.15381768498994761</v>
      </c>
      <c r="AG217">
        <v>0.22821677958962469</v>
      </c>
      <c r="AH217">
        <v>1</v>
      </c>
      <c r="AI217">
        <v>1</v>
      </c>
      <c r="AJ217">
        <v>0.47930022385948851</v>
      </c>
      <c r="AK217">
        <v>0.2169316754620734</v>
      </c>
      <c r="AL217" t="s">
        <v>113</v>
      </c>
      <c r="AM217">
        <v>0.89606331121407834</v>
      </c>
      <c r="AN217">
        <v>6.721157705726565E-3</v>
      </c>
      <c r="AU217">
        <v>4.7346030364679707E-2</v>
      </c>
      <c r="AV217">
        <v>2.6746129452841932E-3</v>
      </c>
      <c r="AY217">
        <v>1.7146101769567539E-2</v>
      </c>
      <c r="AZ217">
        <v>2.5463224460918958E-3</v>
      </c>
      <c r="BA217">
        <v>0.93032424147523918</v>
      </c>
      <c r="BB217">
        <v>0.92764440460890218</v>
      </c>
      <c r="BC217">
        <v>0.91971636905161336</v>
      </c>
      <c r="BD217">
        <v>0.8928571428571429</v>
      </c>
      <c r="BE217">
        <v>0.9642857142857143</v>
      </c>
      <c r="BF217">
        <v>-7.4772015160610897E-2</v>
      </c>
      <c r="BG217">
        <v>3.9610686141061929E-3</v>
      </c>
      <c r="BH217">
        <v>-5.2975282337887848E-2</v>
      </c>
      <c r="BI217">
        <v>0.16466099397153719</v>
      </c>
      <c r="BJ217">
        <v>-1.8043317863852111</v>
      </c>
      <c r="BK217">
        <v>-7.4772015160610897E-2</v>
      </c>
    </row>
    <row r="218" spans="2:63" x14ac:dyDescent="0.25">
      <c r="B218" t="s">
        <v>875</v>
      </c>
      <c r="C218" t="s">
        <v>84</v>
      </c>
      <c r="D218">
        <v>150</v>
      </c>
      <c r="E218">
        <v>0.22500000000000001</v>
      </c>
      <c r="F218">
        <v>150</v>
      </c>
      <c r="G218">
        <v>0.77882984618455786</v>
      </c>
      <c r="H218">
        <v>3</v>
      </c>
      <c r="I218" t="s">
        <v>196</v>
      </c>
      <c r="J218" t="s">
        <v>615</v>
      </c>
      <c r="K218">
        <v>0.76108915031509972</v>
      </c>
      <c r="L218" t="s">
        <v>948</v>
      </c>
      <c r="M218">
        <v>0.16466099397153719</v>
      </c>
      <c r="N218">
        <v>5.0414371289807854E-3</v>
      </c>
      <c r="O218">
        <v>-1.8043317863852111</v>
      </c>
      <c r="P218">
        <v>3.046571068734075E-2</v>
      </c>
      <c r="Q218">
        <v>0.1569180318992513</v>
      </c>
      <c r="R218">
        <v>0.1724779858111683</v>
      </c>
      <c r="S218">
        <v>-1.8520316997844939</v>
      </c>
      <c r="T218">
        <v>-1.7574856695599721</v>
      </c>
      <c r="U218">
        <v>0.97287901293295442</v>
      </c>
      <c r="V218">
        <v>1.0009850953656461</v>
      </c>
      <c r="W218">
        <v>3697.3084021815148</v>
      </c>
      <c r="X218">
        <v>3893.6123547605389</v>
      </c>
      <c r="Y218">
        <v>0</v>
      </c>
      <c r="Z218">
        <v>-1.2846212988100509</v>
      </c>
      <c r="AA218">
        <v>0.19199416604736039</v>
      </c>
      <c r="AB218">
        <v>7.285794189694797E-2</v>
      </c>
      <c r="AC218">
        <v>2.301968971092206E-2</v>
      </c>
      <c r="AD218">
        <v>-1.405197053162744</v>
      </c>
      <c r="AE218">
        <v>-1.168997424544534</v>
      </c>
      <c r="AF218">
        <v>0.15381768498994761</v>
      </c>
      <c r="AG218">
        <v>0.22821677958962469</v>
      </c>
      <c r="AH218">
        <v>1</v>
      </c>
      <c r="AI218">
        <v>1</v>
      </c>
      <c r="AJ218">
        <v>0.47930022385948851</v>
      </c>
      <c r="AK218">
        <v>0.2169316754620734</v>
      </c>
      <c r="AL218" t="s">
        <v>113</v>
      </c>
      <c r="AM218">
        <v>0.89606331121407834</v>
      </c>
      <c r="AN218">
        <v>6.721157705726565E-3</v>
      </c>
      <c r="AU218">
        <v>4.7346030364679707E-2</v>
      </c>
      <c r="AV218">
        <v>2.6746129452841932E-3</v>
      </c>
      <c r="AY218">
        <v>1.7146101769567539E-2</v>
      </c>
      <c r="AZ218">
        <v>2.5463224460918958E-3</v>
      </c>
      <c r="BA218">
        <v>0.93032424147523918</v>
      </c>
      <c r="BB218">
        <v>0.92764440460890218</v>
      </c>
      <c r="BC218">
        <v>0.91971636905161336</v>
      </c>
      <c r="BD218">
        <v>0.8928571428571429</v>
      </c>
      <c r="BE218">
        <v>0.9642857142857143</v>
      </c>
      <c r="BF218">
        <v>-5.3685472110975657E-2</v>
      </c>
      <c r="BG218">
        <v>3.9762889345735528E-3</v>
      </c>
      <c r="BH218">
        <v>-7.4066386644677115E-2</v>
      </c>
      <c r="BI218">
        <v>0.16466099397153719</v>
      </c>
      <c r="BJ218">
        <v>-1.8043317863852111</v>
      </c>
      <c r="BK218">
        <v>-5.3685472110975657E-2</v>
      </c>
    </row>
    <row r="219" spans="2:63" x14ac:dyDescent="0.25">
      <c r="B219" t="s">
        <v>876</v>
      </c>
      <c r="C219" t="s">
        <v>84</v>
      </c>
      <c r="D219">
        <v>150</v>
      </c>
      <c r="E219">
        <v>0.2</v>
      </c>
      <c r="F219">
        <v>150</v>
      </c>
      <c r="G219">
        <v>0.67924003073555372</v>
      </c>
      <c r="H219">
        <v>17</v>
      </c>
      <c r="I219" t="s">
        <v>196</v>
      </c>
      <c r="J219" t="s">
        <v>616</v>
      </c>
      <c r="K219">
        <v>0.68242827868852451</v>
      </c>
      <c r="L219" t="s">
        <v>949</v>
      </c>
      <c r="M219">
        <v>0.20864884542220399</v>
      </c>
      <c r="N219">
        <v>5.6494605893375981E-3</v>
      </c>
      <c r="O219">
        <v>-1.5674676632014219</v>
      </c>
      <c r="P219">
        <v>2.700656003575401E-2</v>
      </c>
      <c r="Q219">
        <v>0.20007841290001629</v>
      </c>
      <c r="R219">
        <v>0.21745471342414879</v>
      </c>
      <c r="S219">
        <v>-1.609045924794231</v>
      </c>
      <c r="T219">
        <v>-1.525764664281626</v>
      </c>
      <c r="U219">
        <v>0.97478354063518824</v>
      </c>
      <c r="V219">
        <v>1.000864840432504</v>
      </c>
      <c r="W219">
        <v>3129.7273810566348</v>
      </c>
      <c r="X219">
        <v>3257.4409941965218</v>
      </c>
      <c r="Y219">
        <v>0</v>
      </c>
      <c r="Z219">
        <v>-1.040492854431655</v>
      </c>
      <c r="AA219">
        <v>0.19449186831480869</v>
      </c>
      <c r="AB219">
        <v>6.8812703989032289E-2</v>
      </c>
      <c r="AC219">
        <v>2.367183861975318E-2</v>
      </c>
      <c r="AD219">
        <v>-1.1483629784055169</v>
      </c>
      <c r="AE219">
        <v>-0.93397471934887022</v>
      </c>
      <c r="AF219">
        <v>0.1567433293290024</v>
      </c>
      <c r="AG219">
        <v>0.23148579673851599</v>
      </c>
      <c r="AH219">
        <v>1</v>
      </c>
      <c r="AI219">
        <v>1</v>
      </c>
      <c r="AJ219">
        <v>0.49046035226581958</v>
      </c>
      <c r="AK219">
        <v>0.2237794163425309</v>
      </c>
      <c r="AL219" t="s">
        <v>113</v>
      </c>
      <c r="AM219">
        <v>0.89606331121407834</v>
      </c>
      <c r="AN219">
        <v>6.721157705726565E-3</v>
      </c>
      <c r="AU219">
        <v>4.7346030364679707E-2</v>
      </c>
      <c r="AV219">
        <v>2.6746129452841932E-3</v>
      </c>
      <c r="AY219">
        <v>1.7146101769567539E-2</v>
      </c>
      <c r="AZ219">
        <v>2.5463224460918958E-3</v>
      </c>
      <c r="BA219">
        <v>0.93032424147523918</v>
      </c>
      <c r="BB219">
        <v>0.92764440460890218</v>
      </c>
      <c r="BC219">
        <v>0.91971636905161336</v>
      </c>
      <c r="BD219">
        <v>0.8928571428571429</v>
      </c>
      <c r="BE219">
        <v>0.9642857142857143</v>
      </c>
      <c r="BF219">
        <v>-0.15330799617082591</v>
      </c>
      <c r="BG219">
        <v>3.9849528353154452E-3</v>
      </c>
      <c r="BH219">
        <v>-2.5993118003285021E-2</v>
      </c>
      <c r="BI219">
        <v>0.20864884542220399</v>
      </c>
      <c r="BJ219">
        <v>-1.5674676632014219</v>
      </c>
      <c r="BK219">
        <v>-0.15330799617082591</v>
      </c>
    </row>
    <row r="220" spans="2:63" x14ac:dyDescent="0.25">
      <c r="B220" t="s">
        <v>877</v>
      </c>
      <c r="C220" t="s">
        <v>84</v>
      </c>
      <c r="D220">
        <v>150</v>
      </c>
      <c r="E220">
        <v>0.15</v>
      </c>
      <c r="F220">
        <v>150</v>
      </c>
      <c r="G220">
        <v>0.68349600575474201</v>
      </c>
      <c r="H220">
        <v>71</v>
      </c>
      <c r="I220" t="s">
        <v>196</v>
      </c>
      <c r="J220" t="s">
        <v>616</v>
      </c>
      <c r="K220">
        <v>0.68242827868852451</v>
      </c>
      <c r="L220" t="s">
        <v>949</v>
      </c>
      <c r="M220">
        <v>0.20864884542220399</v>
      </c>
      <c r="N220">
        <v>5.6494605893375981E-3</v>
      </c>
      <c r="O220">
        <v>-1.5674676632014219</v>
      </c>
      <c r="P220">
        <v>2.700656003575401E-2</v>
      </c>
      <c r="Q220">
        <v>0.20007841290001629</v>
      </c>
      <c r="R220">
        <v>0.21745471342414879</v>
      </c>
      <c r="S220">
        <v>-1.609045924794231</v>
      </c>
      <c r="T220">
        <v>-1.525764664281626</v>
      </c>
      <c r="U220">
        <v>0.97478354063518824</v>
      </c>
      <c r="V220">
        <v>1.000864840432504</v>
      </c>
      <c r="W220">
        <v>3129.7273810566348</v>
      </c>
      <c r="X220">
        <v>3257.4409941965218</v>
      </c>
      <c r="Y220">
        <v>0</v>
      </c>
      <c r="Z220">
        <v>-1.040492854431655</v>
      </c>
      <c r="AA220">
        <v>0.19449186831480869</v>
      </c>
      <c r="AB220">
        <v>6.8812703989032289E-2</v>
      </c>
      <c r="AC220">
        <v>2.367183861975318E-2</v>
      </c>
      <c r="AD220">
        <v>-1.1483629784055169</v>
      </c>
      <c r="AE220">
        <v>-0.93397471934887022</v>
      </c>
      <c r="AF220">
        <v>0.1567433293290024</v>
      </c>
      <c r="AG220">
        <v>0.23148579673851599</v>
      </c>
      <c r="AH220">
        <v>1</v>
      </c>
      <c r="AI220">
        <v>1</v>
      </c>
      <c r="AJ220">
        <v>0.49046035226581958</v>
      </c>
      <c r="AK220">
        <v>0.2237794163425309</v>
      </c>
      <c r="AL220" t="s">
        <v>113</v>
      </c>
      <c r="AM220">
        <v>0.89606331121407834</v>
      </c>
      <c r="AN220">
        <v>6.721157705726565E-3</v>
      </c>
      <c r="AU220">
        <v>4.7346030364679707E-2</v>
      </c>
      <c r="AV220">
        <v>2.6746129452841932E-3</v>
      </c>
      <c r="AY220">
        <v>1.7146101769567539E-2</v>
      </c>
      <c r="AZ220">
        <v>2.5463224460918958E-3</v>
      </c>
      <c r="BA220">
        <v>0.93032424147523918</v>
      </c>
      <c r="BB220">
        <v>0.92764440460890218</v>
      </c>
      <c r="BC220">
        <v>0.91971636905161336</v>
      </c>
      <c r="BD220">
        <v>0.8928571428571429</v>
      </c>
      <c r="BE220">
        <v>0.9642857142857143</v>
      </c>
      <c r="BF220">
        <v>-0.14905147867601959</v>
      </c>
      <c r="BG220">
        <v>3.988023450600519E-3</v>
      </c>
      <c r="BH220">
        <v>-2.6756014002846239E-2</v>
      </c>
      <c r="BI220">
        <v>0.20864884542220399</v>
      </c>
      <c r="BJ220">
        <v>-1.5674676632014219</v>
      </c>
      <c r="BK220">
        <v>-0.14905147867601959</v>
      </c>
    </row>
    <row r="221" spans="2:63" x14ac:dyDescent="0.25">
      <c r="B221" t="s">
        <v>878</v>
      </c>
      <c r="C221" t="s">
        <v>84</v>
      </c>
      <c r="D221">
        <v>150</v>
      </c>
      <c r="E221">
        <v>0.23499999999999999</v>
      </c>
      <c r="F221">
        <v>150</v>
      </c>
      <c r="G221">
        <v>0.68667678708487212</v>
      </c>
      <c r="H221">
        <v>7</v>
      </c>
      <c r="I221" t="s">
        <v>196</v>
      </c>
      <c r="J221" t="s">
        <v>616</v>
      </c>
      <c r="K221">
        <v>0.68242827868852451</v>
      </c>
      <c r="L221" t="s">
        <v>949</v>
      </c>
      <c r="M221">
        <v>0.20864884542220399</v>
      </c>
      <c r="N221">
        <v>5.6494605893375981E-3</v>
      </c>
      <c r="O221">
        <v>-1.5674676632014219</v>
      </c>
      <c r="P221">
        <v>2.700656003575401E-2</v>
      </c>
      <c r="Q221">
        <v>0.20007841290001629</v>
      </c>
      <c r="R221">
        <v>0.21745471342414879</v>
      </c>
      <c r="S221">
        <v>-1.609045924794231</v>
      </c>
      <c r="T221">
        <v>-1.525764664281626</v>
      </c>
      <c r="U221">
        <v>0.97478354063518824</v>
      </c>
      <c r="V221">
        <v>1.000864840432504</v>
      </c>
      <c r="W221">
        <v>3129.7273810566348</v>
      </c>
      <c r="X221">
        <v>3257.4409941965218</v>
      </c>
      <c r="Y221">
        <v>0</v>
      </c>
      <c r="Z221">
        <v>-1.040492854431655</v>
      </c>
      <c r="AA221">
        <v>0.19449186831480869</v>
      </c>
      <c r="AB221">
        <v>6.8812703989032289E-2</v>
      </c>
      <c r="AC221">
        <v>2.367183861975318E-2</v>
      </c>
      <c r="AD221">
        <v>-1.1483629784055169</v>
      </c>
      <c r="AE221">
        <v>-0.93397471934887022</v>
      </c>
      <c r="AF221">
        <v>0.1567433293290024</v>
      </c>
      <c r="AG221">
        <v>0.23148579673851599</v>
      </c>
      <c r="AH221">
        <v>1</v>
      </c>
      <c r="AI221">
        <v>1</v>
      </c>
      <c r="AJ221">
        <v>0.49046035226581958</v>
      </c>
      <c r="AK221">
        <v>0.2237794163425309</v>
      </c>
      <c r="AL221" t="s">
        <v>113</v>
      </c>
      <c r="AM221">
        <v>0.89606331121407834</v>
      </c>
      <c r="AN221">
        <v>6.721157705726565E-3</v>
      </c>
      <c r="AU221">
        <v>4.7346030364679707E-2</v>
      </c>
      <c r="AV221">
        <v>2.6746129452841932E-3</v>
      </c>
      <c r="AY221">
        <v>1.7146101769567539E-2</v>
      </c>
      <c r="AZ221">
        <v>2.5463224460918958E-3</v>
      </c>
      <c r="BA221">
        <v>0.93032424147523918</v>
      </c>
      <c r="BB221">
        <v>0.92764440460890218</v>
      </c>
      <c r="BC221">
        <v>0.91971636905161336</v>
      </c>
      <c r="BD221">
        <v>0.8928571428571429</v>
      </c>
      <c r="BE221">
        <v>0.9642857142857143</v>
      </c>
      <c r="BF221">
        <v>-0.1458330633704194</v>
      </c>
      <c r="BG221">
        <v>3.9733605857446416E-3</v>
      </c>
      <c r="BH221">
        <v>-2.7245951596396312E-2</v>
      </c>
      <c r="BI221">
        <v>0.20864884542220399</v>
      </c>
      <c r="BJ221">
        <v>-1.5674676632014219</v>
      </c>
      <c r="BK221">
        <v>-0.1458330633704194</v>
      </c>
    </row>
    <row r="222" spans="2:63" x14ac:dyDescent="0.25">
      <c r="B222" t="s">
        <v>879</v>
      </c>
      <c r="C222" t="s">
        <v>84</v>
      </c>
      <c r="D222">
        <v>150</v>
      </c>
      <c r="E222">
        <v>0.27</v>
      </c>
      <c r="F222">
        <v>150</v>
      </c>
      <c r="G222">
        <v>0.68242081206568395</v>
      </c>
      <c r="H222">
        <v>5</v>
      </c>
      <c r="I222" t="s">
        <v>196</v>
      </c>
      <c r="J222" t="s">
        <v>616</v>
      </c>
      <c r="K222">
        <v>0.68242827868852451</v>
      </c>
      <c r="L222" t="s">
        <v>949</v>
      </c>
      <c r="M222">
        <v>0.20864884542220399</v>
      </c>
      <c r="N222">
        <v>5.6494605893375981E-3</v>
      </c>
      <c r="O222">
        <v>-1.5674676632014219</v>
      </c>
      <c r="P222">
        <v>2.700656003575401E-2</v>
      </c>
      <c r="Q222">
        <v>0.20007841290001629</v>
      </c>
      <c r="R222">
        <v>0.21745471342414879</v>
      </c>
      <c r="S222">
        <v>-1.609045924794231</v>
      </c>
      <c r="T222">
        <v>-1.525764664281626</v>
      </c>
      <c r="U222">
        <v>0.97478354063518824</v>
      </c>
      <c r="V222">
        <v>1.000864840432504</v>
      </c>
      <c r="W222">
        <v>3129.7273810566348</v>
      </c>
      <c r="X222">
        <v>3257.4409941965218</v>
      </c>
      <c r="Y222">
        <v>0</v>
      </c>
      <c r="Z222">
        <v>-1.040492854431655</v>
      </c>
      <c r="AA222">
        <v>0.19449186831480869</v>
      </c>
      <c r="AB222">
        <v>6.8812703989032289E-2</v>
      </c>
      <c r="AC222">
        <v>2.367183861975318E-2</v>
      </c>
      <c r="AD222">
        <v>-1.1483629784055169</v>
      </c>
      <c r="AE222">
        <v>-0.93397471934887022</v>
      </c>
      <c r="AF222">
        <v>0.1567433293290024</v>
      </c>
      <c r="AG222">
        <v>0.23148579673851599</v>
      </c>
      <c r="AH222">
        <v>1</v>
      </c>
      <c r="AI222">
        <v>1</v>
      </c>
      <c r="AJ222">
        <v>0.49046035226581958</v>
      </c>
      <c r="AK222">
        <v>0.2237794163425309</v>
      </c>
      <c r="AL222" t="s">
        <v>113</v>
      </c>
      <c r="AM222">
        <v>0.89606331121407834</v>
      </c>
      <c r="AN222">
        <v>6.721157705726565E-3</v>
      </c>
      <c r="AU222">
        <v>4.7346030364679707E-2</v>
      </c>
      <c r="AV222">
        <v>2.6746129452841932E-3</v>
      </c>
      <c r="AY222">
        <v>1.7146101769567539E-2</v>
      </c>
      <c r="AZ222">
        <v>2.5463224460918958E-3</v>
      </c>
      <c r="BA222">
        <v>0.93032424147523918</v>
      </c>
      <c r="BB222">
        <v>0.92764440460890218</v>
      </c>
      <c r="BC222">
        <v>0.91971636905161336</v>
      </c>
      <c r="BD222">
        <v>0.8928571428571429</v>
      </c>
      <c r="BE222">
        <v>0.9642857142857143</v>
      </c>
      <c r="BF222">
        <v>-0.15009537204429599</v>
      </c>
      <c r="BG222">
        <v>3.9632607293322939E-3</v>
      </c>
      <c r="BH222">
        <v>-2.640494956874926E-2</v>
      </c>
      <c r="BI222">
        <v>0.20864884542220399</v>
      </c>
      <c r="BJ222">
        <v>-1.5674676632014219</v>
      </c>
      <c r="BK222">
        <v>-0.15009537204429599</v>
      </c>
    </row>
    <row r="223" spans="2:63" x14ac:dyDescent="0.25">
      <c r="B223" t="s">
        <v>881</v>
      </c>
      <c r="C223" t="s">
        <v>84</v>
      </c>
      <c r="D223">
        <v>150</v>
      </c>
      <c r="E223">
        <v>0.17499999999999999</v>
      </c>
      <c r="F223">
        <v>150</v>
      </c>
      <c r="G223">
        <v>0.68031522442461179</v>
      </c>
      <c r="H223">
        <v>46</v>
      </c>
      <c r="I223" t="s">
        <v>196</v>
      </c>
      <c r="J223" t="s">
        <v>616</v>
      </c>
      <c r="K223">
        <v>0.68242827868852451</v>
      </c>
      <c r="L223" t="s">
        <v>949</v>
      </c>
      <c r="M223">
        <v>0.20864884542220399</v>
      </c>
      <c r="N223">
        <v>5.6494605893375981E-3</v>
      </c>
      <c r="O223">
        <v>-1.5674676632014219</v>
      </c>
      <c r="P223">
        <v>2.700656003575401E-2</v>
      </c>
      <c r="Q223">
        <v>0.20007841290001629</v>
      </c>
      <c r="R223">
        <v>0.21745471342414879</v>
      </c>
      <c r="S223">
        <v>-1.609045924794231</v>
      </c>
      <c r="T223">
        <v>-1.525764664281626</v>
      </c>
      <c r="U223">
        <v>0.97478354063518824</v>
      </c>
      <c r="V223">
        <v>1.000864840432504</v>
      </c>
      <c r="W223">
        <v>3129.7273810566348</v>
      </c>
      <c r="X223">
        <v>3257.4409941965218</v>
      </c>
      <c r="Y223">
        <v>0</v>
      </c>
      <c r="Z223">
        <v>-1.040492854431655</v>
      </c>
      <c r="AA223">
        <v>0.19449186831480869</v>
      </c>
      <c r="AB223">
        <v>6.8812703989032289E-2</v>
      </c>
      <c r="AC223">
        <v>2.367183861975318E-2</v>
      </c>
      <c r="AD223">
        <v>-1.1483629784055169</v>
      </c>
      <c r="AE223">
        <v>-0.93397471934887022</v>
      </c>
      <c r="AF223">
        <v>0.1567433293290024</v>
      </c>
      <c r="AG223">
        <v>0.23148579673851599</v>
      </c>
      <c r="AH223">
        <v>1</v>
      </c>
      <c r="AI223">
        <v>1</v>
      </c>
      <c r="AJ223">
        <v>0.49046035226581958</v>
      </c>
      <c r="AK223">
        <v>0.2237794163425309</v>
      </c>
      <c r="AL223" t="s">
        <v>113</v>
      </c>
      <c r="AM223">
        <v>0.89606331121407834</v>
      </c>
      <c r="AN223">
        <v>6.721157705726565E-3</v>
      </c>
      <c r="AU223">
        <v>4.7346030364679707E-2</v>
      </c>
      <c r="AV223">
        <v>2.6746129452841932E-3</v>
      </c>
      <c r="AY223">
        <v>1.7146101769567539E-2</v>
      </c>
      <c r="AZ223">
        <v>2.5463224460918958E-3</v>
      </c>
      <c r="BA223">
        <v>0.93032424147523918</v>
      </c>
      <c r="BB223">
        <v>0.92764440460890218</v>
      </c>
      <c r="BC223">
        <v>0.91971636905161336</v>
      </c>
      <c r="BD223">
        <v>0.8928571428571429</v>
      </c>
      <c r="BE223">
        <v>0.9642857142857143</v>
      </c>
      <c r="BF223">
        <v>-0.15220692457466881</v>
      </c>
      <c r="BG223">
        <v>3.9765923818687486E-3</v>
      </c>
      <c r="BH223">
        <v>-2.6126225156845189E-2</v>
      </c>
      <c r="BI223">
        <v>0.20864884542220399</v>
      </c>
      <c r="BJ223">
        <v>-1.5674676632014219</v>
      </c>
      <c r="BK223">
        <v>-0.15220692457466881</v>
      </c>
    </row>
    <row r="224" spans="2:63" x14ac:dyDescent="0.25">
      <c r="B224" t="s">
        <v>882</v>
      </c>
      <c r="C224" t="s">
        <v>84</v>
      </c>
      <c r="D224">
        <v>150</v>
      </c>
      <c r="E224">
        <v>0.255</v>
      </c>
      <c r="F224">
        <v>150</v>
      </c>
      <c r="G224">
        <v>0.68242081206568395</v>
      </c>
      <c r="H224">
        <v>5</v>
      </c>
      <c r="I224" t="s">
        <v>196</v>
      </c>
      <c r="J224" t="s">
        <v>616</v>
      </c>
      <c r="K224">
        <v>0.68242827868852451</v>
      </c>
      <c r="L224" t="s">
        <v>949</v>
      </c>
      <c r="M224">
        <v>0.20864884542220399</v>
      </c>
      <c r="N224">
        <v>5.6494605893375981E-3</v>
      </c>
      <c r="O224">
        <v>-1.5674676632014219</v>
      </c>
      <c r="P224">
        <v>2.700656003575401E-2</v>
      </c>
      <c r="Q224">
        <v>0.20007841290001629</v>
      </c>
      <c r="R224">
        <v>0.21745471342414879</v>
      </c>
      <c r="S224">
        <v>-1.609045924794231</v>
      </c>
      <c r="T224">
        <v>-1.525764664281626</v>
      </c>
      <c r="U224">
        <v>0.97478354063518824</v>
      </c>
      <c r="V224">
        <v>1.000864840432504</v>
      </c>
      <c r="W224">
        <v>3129.7273810566348</v>
      </c>
      <c r="X224">
        <v>3257.4409941965218</v>
      </c>
      <c r="Y224">
        <v>0</v>
      </c>
      <c r="Z224">
        <v>-1.040492854431655</v>
      </c>
      <c r="AA224">
        <v>0.19449186831480869</v>
      </c>
      <c r="AB224">
        <v>6.8812703989032289E-2</v>
      </c>
      <c r="AC224">
        <v>2.367183861975318E-2</v>
      </c>
      <c r="AD224">
        <v>-1.1483629784055169</v>
      </c>
      <c r="AE224">
        <v>-0.93397471934887022</v>
      </c>
      <c r="AF224">
        <v>0.1567433293290024</v>
      </c>
      <c r="AG224">
        <v>0.23148579673851599</v>
      </c>
      <c r="AH224">
        <v>1</v>
      </c>
      <c r="AI224">
        <v>1</v>
      </c>
      <c r="AJ224">
        <v>0.49046035226581958</v>
      </c>
      <c r="AK224">
        <v>0.2237794163425309</v>
      </c>
      <c r="AL224" t="s">
        <v>113</v>
      </c>
      <c r="AM224">
        <v>0.89606331121407834</v>
      </c>
      <c r="AN224">
        <v>6.721157705726565E-3</v>
      </c>
      <c r="AU224">
        <v>4.7346030364679707E-2</v>
      </c>
      <c r="AV224">
        <v>2.6746129452841932E-3</v>
      </c>
      <c r="AY224">
        <v>1.7146101769567539E-2</v>
      </c>
      <c r="AZ224">
        <v>2.5463224460918958E-3</v>
      </c>
      <c r="BA224">
        <v>0.93032424147523918</v>
      </c>
      <c r="BB224">
        <v>0.92764440460890218</v>
      </c>
      <c r="BC224">
        <v>0.91971636905161336</v>
      </c>
      <c r="BD224">
        <v>0.8928571428571429</v>
      </c>
      <c r="BE224">
        <v>0.9642857142857143</v>
      </c>
      <c r="BF224">
        <v>-0.1500979172752798</v>
      </c>
      <c r="BG224">
        <v>3.9607470606878893E-3</v>
      </c>
      <c r="BH224">
        <v>-2.6387754957478009E-2</v>
      </c>
      <c r="BI224">
        <v>0.20864884542220399</v>
      </c>
      <c r="BJ224">
        <v>-1.5674676632014219</v>
      </c>
      <c r="BK224">
        <v>-0.1500979172752798</v>
      </c>
    </row>
    <row r="225" spans="1:63" x14ac:dyDescent="0.25">
      <c r="A225">
        <v>8</v>
      </c>
      <c r="B225" t="s">
        <v>614</v>
      </c>
      <c r="C225" t="s">
        <v>555</v>
      </c>
      <c r="D225">
        <v>150</v>
      </c>
      <c r="E225">
        <v>0.18</v>
      </c>
      <c r="F225">
        <v>150</v>
      </c>
      <c r="G225">
        <v>0.57539330562067825</v>
      </c>
      <c r="H225">
        <v>8</v>
      </c>
      <c r="I225" t="s">
        <v>196</v>
      </c>
      <c r="J225" t="s">
        <v>614</v>
      </c>
      <c r="K225">
        <v>0.5788892024778155</v>
      </c>
      <c r="L225" t="s">
        <v>950</v>
      </c>
      <c r="M225">
        <v>0.14503424776032131</v>
      </c>
      <c r="N225">
        <v>6.4594092673497354E-3</v>
      </c>
      <c r="O225">
        <v>-1.931773879063327</v>
      </c>
      <c r="P225">
        <v>4.4466581177807898E-2</v>
      </c>
      <c r="Q225">
        <v>0.13512471621768979</v>
      </c>
      <c r="R225">
        <v>0.15551566917717019</v>
      </c>
      <c r="S225">
        <v>-2.0015571031869821</v>
      </c>
      <c r="T225">
        <v>-1.8610087860807121</v>
      </c>
      <c r="U225">
        <v>0.90783569287483412</v>
      </c>
      <c r="V225">
        <v>1.0013754440304019</v>
      </c>
      <c r="W225">
        <v>3711.9635099030038</v>
      </c>
      <c r="X225">
        <v>4412.5640291482177</v>
      </c>
      <c r="Y225">
        <v>0</v>
      </c>
      <c r="Z225">
        <v>-1.390986094940911</v>
      </c>
      <c r="AA225">
        <v>0.20009112536589271</v>
      </c>
      <c r="AB225">
        <v>0.11378355152836039</v>
      </c>
      <c r="AC225">
        <v>3.3778442984876457E-2</v>
      </c>
      <c r="AD225">
        <v>-1.5686209593923199</v>
      </c>
      <c r="AE225">
        <v>-1.2008438002789661</v>
      </c>
      <c r="AF225">
        <v>0.1467324173869404</v>
      </c>
      <c r="AG225">
        <v>0.25565219337257122</v>
      </c>
      <c r="AH225">
        <v>1</v>
      </c>
      <c r="AI225">
        <v>1</v>
      </c>
      <c r="AJ225">
        <v>0.49275889817411672</v>
      </c>
      <c r="AK225">
        <v>0.23926113075289179</v>
      </c>
      <c r="AL225" t="s">
        <v>113</v>
      </c>
      <c r="AM225">
        <v>0.62268930901719444</v>
      </c>
      <c r="AN225">
        <v>6.2133842327280631E-3</v>
      </c>
      <c r="AU225">
        <v>1.9316534554007409E-2</v>
      </c>
      <c r="AV225">
        <v>1.454786264769258E-3</v>
      </c>
      <c r="AY225">
        <v>1.0849323019431929E-2</v>
      </c>
      <c r="AZ225">
        <v>2.4744550750403632E-3</v>
      </c>
      <c r="BA225">
        <v>0.94632026403256253</v>
      </c>
      <c r="BB225">
        <v>0.94219105357352884</v>
      </c>
      <c r="BC225">
        <v>0.92789604128542846</v>
      </c>
      <c r="BD225">
        <v>0.93333333333333335</v>
      </c>
      <c r="BE225">
        <v>1</v>
      </c>
      <c r="BF225">
        <v>-2.1374421618708561E-2</v>
      </c>
      <c r="BG225">
        <v>4.5670178801853617E-3</v>
      </c>
      <c r="BH225">
        <v>-0.21366743679220551</v>
      </c>
      <c r="BI225">
        <v>0.14503424776032131</v>
      </c>
      <c r="BJ225">
        <v>-1.931773879063327</v>
      </c>
      <c r="BK225">
        <v>-2.1374421618708561E-2</v>
      </c>
    </row>
    <row r="226" spans="1:63" x14ac:dyDescent="0.25">
      <c r="B226" t="s">
        <v>615</v>
      </c>
      <c r="C226" t="s">
        <v>555</v>
      </c>
      <c r="D226">
        <v>150</v>
      </c>
      <c r="E226">
        <v>0.14000000000000001</v>
      </c>
      <c r="F226">
        <v>150</v>
      </c>
      <c r="G226">
        <v>0.58009227920171802</v>
      </c>
      <c r="H226">
        <v>17</v>
      </c>
      <c r="I226" t="s">
        <v>196</v>
      </c>
      <c r="J226" t="s">
        <v>614</v>
      </c>
      <c r="K226">
        <v>0.5788892024778155</v>
      </c>
      <c r="L226" t="s">
        <v>950</v>
      </c>
      <c r="M226">
        <v>0.14503424776032131</v>
      </c>
      <c r="N226">
        <v>6.4594092673497354E-3</v>
      </c>
      <c r="O226">
        <v>-1.931773879063327</v>
      </c>
      <c r="P226">
        <v>4.4466581177807898E-2</v>
      </c>
      <c r="Q226">
        <v>0.13512471621768979</v>
      </c>
      <c r="R226">
        <v>0.15551566917717019</v>
      </c>
      <c r="S226">
        <v>-2.0015571031869821</v>
      </c>
      <c r="T226">
        <v>-1.8610087860807121</v>
      </c>
      <c r="U226">
        <v>0.90783569287483412</v>
      </c>
      <c r="V226">
        <v>1.0013754440304019</v>
      </c>
      <c r="W226">
        <v>3711.9635099030038</v>
      </c>
      <c r="X226">
        <v>4412.5640291482177</v>
      </c>
      <c r="Y226">
        <v>0</v>
      </c>
      <c r="Z226">
        <v>-1.390986094940911</v>
      </c>
      <c r="AA226">
        <v>0.20009112536589271</v>
      </c>
      <c r="AB226">
        <v>0.11378355152836039</v>
      </c>
      <c r="AC226">
        <v>3.3778442984876457E-2</v>
      </c>
      <c r="AD226">
        <v>-1.5686209593923199</v>
      </c>
      <c r="AE226">
        <v>-1.2008438002789661</v>
      </c>
      <c r="AF226">
        <v>0.1467324173869404</v>
      </c>
      <c r="AG226">
        <v>0.25565219337257122</v>
      </c>
      <c r="AH226">
        <v>1</v>
      </c>
      <c r="AI226">
        <v>1</v>
      </c>
      <c r="AJ226">
        <v>0.49275889817411672</v>
      </c>
      <c r="AK226">
        <v>0.23926113075289179</v>
      </c>
      <c r="AL226" t="s">
        <v>113</v>
      </c>
      <c r="AM226">
        <v>0.62268930901719444</v>
      </c>
      <c r="AN226">
        <v>6.2133842327280631E-3</v>
      </c>
      <c r="AU226">
        <v>1.9316534554007409E-2</v>
      </c>
      <c r="AV226">
        <v>1.454786264769258E-3</v>
      </c>
      <c r="AY226">
        <v>1.0849323019431929E-2</v>
      </c>
      <c r="AZ226">
        <v>2.4744550750403632E-3</v>
      </c>
      <c r="BA226">
        <v>0.94632026403256253</v>
      </c>
      <c r="BB226">
        <v>0.94219105357352884</v>
      </c>
      <c r="BC226">
        <v>0.92789604128542846</v>
      </c>
      <c r="BD226">
        <v>0.93333333333333335</v>
      </c>
      <c r="BE226">
        <v>1</v>
      </c>
      <c r="BF226">
        <v>-1.669111879651182E-2</v>
      </c>
      <c r="BG226">
        <v>4.6043000970686296E-3</v>
      </c>
      <c r="BH226">
        <v>-0.27585329379063889</v>
      </c>
      <c r="BI226">
        <v>0.14503424776032131</v>
      </c>
      <c r="BJ226">
        <v>-1.931773879063327</v>
      </c>
      <c r="BK226">
        <v>-1.669111879651182E-2</v>
      </c>
    </row>
    <row r="227" spans="1:63" x14ac:dyDescent="0.25">
      <c r="B227" t="s">
        <v>616</v>
      </c>
      <c r="C227" t="s">
        <v>555</v>
      </c>
      <c r="D227">
        <v>150</v>
      </c>
      <c r="E227">
        <v>0.15</v>
      </c>
      <c r="F227">
        <v>150</v>
      </c>
      <c r="G227">
        <v>0.58009227920171802</v>
      </c>
      <c r="H227">
        <v>11</v>
      </c>
      <c r="I227" t="s">
        <v>196</v>
      </c>
      <c r="J227" t="s">
        <v>614</v>
      </c>
      <c r="K227">
        <v>0.5788892024778155</v>
      </c>
      <c r="L227" t="s">
        <v>950</v>
      </c>
      <c r="M227">
        <v>0.14503424776032131</v>
      </c>
      <c r="N227">
        <v>6.4594092673497354E-3</v>
      </c>
      <c r="O227">
        <v>-1.931773879063327</v>
      </c>
      <c r="P227">
        <v>4.4466581177807898E-2</v>
      </c>
      <c r="Q227">
        <v>0.13512471621768979</v>
      </c>
      <c r="R227">
        <v>0.15551566917717019</v>
      </c>
      <c r="S227">
        <v>-2.0015571031869821</v>
      </c>
      <c r="T227">
        <v>-1.8610087860807121</v>
      </c>
      <c r="U227">
        <v>0.90783569287483412</v>
      </c>
      <c r="V227">
        <v>1.0013754440304019</v>
      </c>
      <c r="W227">
        <v>3711.9635099030038</v>
      </c>
      <c r="X227">
        <v>4412.5640291482177</v>
      </c>
      <c r="Y227">
        <v>0</v>
      </c>
      <c r="Z227">
        <v>-1.390986094940911</v>
      </c>
      <c r="AA227">
        <v>0.20009112536589271</v>
      </c>
      <c r="AB227">
        <v>0.11378355152836039</v>
      </c>
      <c r="AC227">
        <v>3.3778442984876457E-2</v>
      </c>
      <c r="AD227">
        <v>-1.5686209593923199</v>
      </c>
      <c r="AE227">
        <v>-1.2008438002789661</v>
      </c>
      <c r="AF227">
        <v>0.1467324173869404</v>
      </c>
      <c r="AG227">
        <v>0.25565219337257122</v>
      </c>
      <c r="AH227">
        <v>1</v>
      </c>
      <c r="AI227">
        <v>1</v>
      </c>
      <c r="AJ227">
        <v>0.49275889817411672</v>
      </c>
      <c r="AK227">
        <v>0.23926113075289179</v>
      </c>
      <c r="AL227" t="s">
        <v>113</v>
      </c>
      <c r="AM227">
        <v>0.62268930901719444</v>
      </c>
      <c r="AN227">
        <v>6.2133842327280631E-3</v>
      </c>
      <c r="AU227">
        <v>1.9316534554007409E-2</v>
      </c>
      <c r="AV227">
        <v>1.454786264769258E-3</v>
      </c>
      <c r="AY227">
        <v>1.0849323019431929E-2</v>
      </c>
      <c r="AZ227">
        <v>2.4744550750403632E-3</v>
      </c>
      <c r="BA227">
        <v>0.94632026403256253</v>
      </c>
      <c r="BB227">
        <v>0.94219105357352884</v>
      </c>
      <c r="BC227">
        <v>0.92789604128542846</v>
      </c>
      <c r="BD227">
        <v>0.93333333333333335</v>
      </c>
      <c r="BE227">
        <v>1</v>
      </c>
      <c r="BF227">
        <v>-1.665586617569054E-2</v>
      </c>
      <c r="BG227">
        <v>4.5533388748198204E-3</v>
      </c>
      <c r="BH227">
        <v>-0.27337748915547128</v>
      </c>
      <c r="BI227">
        <v>0.14503424776032131</v>
      </c>
      <c r="BJ227">
        <v>-1.931773879063327</v>
      </c>
      <c r="BK227">
        <v>-1.665586617569054E-2</v>
      </c>
    </row>
    <row r="228" spans="1:63" x14ac:dyDescent="0.25">
      <c r="B228" t="s">
        <v>619</v>
      </c>
      <c r="C228" t="s">
        <v>555</v>
      </c>
      <c r="D228">
        <v>150</v>
      </c>
      <c r="E228">
        <v>0.12</v>
      </c>
      <c r="F228">
        <v>150</v>
      </c>
      <c r="G228">
        <v>0.57539330562067825</v>
      </c>
      <c r="H228">
        <v>30</v>
      </c>
      <c r="I228" t="s">
        <v>196</v>
      </c>
      <c r="J228" t="s">
        <v>614</v>
      </c>
      <c r="K228">
        <v>0.5788892024778155</v>
      </c>
      <c r="L228" t="s">
        <v>950</v>
      </c>
      <c r="M228">
        <v>0.14503424776032131</v>
      </c>
      <c r="N228">
        <v>6.4594092673497354E-3</v>
      </c>
      <c r="O228">
        <v>-1.931773879063327</v>
      </c>
      <c r="P228">
        <v>4.4466581177807898E-2</v>
      </c>
      <c r="Q228">
        <v>0.13512471621768979</v>
      </c>
      <c r="R228">
        <v>0.15551566917717019</v>
      </c>
      <c r="S228">
        <v>-2.0015571031869821</v>
      </c>
      <c r="T228">
        <v>-1.8610087860807121</v>
      </c>
      <c r="U228">
        <v>0.90783569287483412</v>
      </c>
      <c r="V228">
        <v>1.0013754440304019</v>
      </c>
      <c r="W228">
        <v>3711.9635099030038</v>
      </c>
      <c r="X228">
        <v>4412.5640291482177</v>
      </c>
      <c r="Y228">
        <v>0</v>
      </c>
      <c r="Z228">
        <v>-1.390986094940911</v>
      </c>
      <c r="AA228">
        <v>0.20009112536589271</v>
      </c>
      <c r="AB228">
        <v>0.11378355152836039</v>
      </c>
      <c r="AC228">
        <v>3.3778442984876457E-2</v>
      </c>
      <c r="AD228">
        <v>-1.5686209593923199</v>
      </c>
      <c r="AE228">
        <v>-1.2008438002789661</v>
      </c>
      <c r="AF228">
        <v>0.1467324173869404</v>
      </c>
      <c r="AG228">
        <v>0.25565219337257122</v>
      </c>
      <c r="AH228">
        <v>1</v>
      </c>
      <c r="AI228">
        <v>1</v>
      </c>
      <c r="AJ228">
        <v>0.49275889817411672</v>
      </c>
      <c r="AK228">
        <v>0.23926113075289179</v>
      </c>
      <c r="AL228" t="s">
        <v>113</v>
      </c>
      <c r="AM228">
        <v>0.62268930901719444</v>
      </c>
      <c r="AN228">
        <v>6.2133842327280631E-3</v>
      </c>
      <c r="AU228">
        <v>1.9316534554007409E-2</v>
      </c>
      <c r="AV228">
        <v>1.454786264769258E-3</v>
      </c>
      <c r="AY228">
        <v>1.0849323019431929E-2</v>
      </c>
      <c r="AZ228">
        <v>2.4744550750403632E-3</v>
      </c>
      <c r="BA228">
        <v>0.94632026403256253</v>
      </c>
      <c r="BB228">
        <v>0.94219105357352884</v>
      </c>
      <c r="BC228">
        <v>0.92789604128542846</v>
      </c>
      <c r="BD228">
        <v>0.93333333333333335</v>
      </c>
      <c r="BE228">
        <v>1</v>
      </c>
      <c r="BF228">
        <v>-2.1346955772012711E-2</v>
      </c>
      <c r="BG228">
        <v>4.5720428954789914E-3</v>
      </c>
      <c r="BH228">
        <v>-0.21417774713681861</v>
      </c>
      <c r="BI228">
        <v>0.14503424776032131</v>
      </c>
      <c r="BJ228">
        <v>-1.931773879063327</v>
      </c>
      <c r="BK228">
        <v>-2.1346955772012711E-2</v>
      </c>
    </row>
    <row r="229" spans="1:63" x14ac:dyDescent="0.25">
      <c r="B229" t="s">
        <v>620</v>
      </c>
      <c r="C229" t="s">
        <v>555</v>
      </c>
      <c r="D229">
        <v>150</v>
      </c>
      <c r="E229">
        <v>0.16</v>
      </c>
      <c r="F229">
        <v>150</v>
      </c>
      <c r="G229">
        <v>0.58482176559821919</v>
      </c>
      <c r="H229">
        <v>11</v>
      </c>
      <c r="I229" t="s">
        <v>196</v>
      </c>
      <c r="J229" t="s">
        <v>614</v>
      </c>
      <c r="K229">
        <v>0.5788892024778155</v>
      </c>
      <c r="L229" t="s">
        <v>950</v>
      </c>
      <c r="M229">
        <v>0.14503424776032131</v>
      </c>
      <c r="N229">
        <v>6.4594092673497354E-3</v>
      </c>
      <c r="O229">
        <v>-1.931773879063327</v>
      </c>
      <c r="P229">
        <v>4.4466581177807898E-2</v>
      </c>
      <c r="Q229">
        <v>0.13512471621768979</v>
      </c>
      <c r="R229">
        <v>0.15551566917717019</v>
      </c>
      <c r="S229">
        <v>-2.0015571031869821</v>
      </c>
      <c r="T229">
        <v>-1.8610087860807121</v>
      </c>
      <c r="U229">
        <v>0.90783569287483412</v>
      </c>
      <c r="V229">
        <v>1.0013754440304019</v>
      </c>
      <c r="W229">
        <v>3711.9635099030038</v>
      </c>
      <c r="X229">
        <v>4412.5640291482177</v>
      </c>
      <c r="Y229">
        <v>0</v>
      </c>
      <c r="Z229">
        <v>-1.390986094940911</v>
      </c>
      <c r="AA229">
        <v>0.20009112536589271</v>
      </c>
      <c r="AB229">
        <v>0.11378355152836039</v>
      </c>
      <c r="AC229">
        <v>3.3778442984876457E-2</v>
      </c>
      <c r="AD229">
        <v>-1.5686209593923199</v>
      </c>
      <c r="AE229">
        <v>-1.2008438002789661</v>
      </c>
      <c r="AF229">
        <v>0.1467324173869404</v>
      </c>
      <c r="AG229">
        <v>0.25565219337257122</v>
      </c>
      <c r="AH229">
        <v>1</v>
      </c>
      <c r="AI229">
        <v>1</v>
      </c>
      <c r="AJ229">
        <v>0.49275889817411672</v>
      </c>
      <c r="AK229">
        <v>0.23926113075289179</v>
      </c>
      <c r="AL229" t="s">
        <v>113</v>
      </c>
      <c r="AM229">
        <v>0.62268930901719444</v>
      </c>
      <c r="AN229">
        <v>6.2133842327280631E-3</v>
      </c>
      <c r="AU229">
        <v>1.9316534554007409E-2</v>
      </c>
      <c r="AV229">
        <v>1.454786264769258E-3</v>
      </c>
      <c r="AY229">
        <v>1.0849323019431929E-2</v>
      </c>
      <c r="AZ229">
        <v>2.4744550750403632E-3</v>
      </c>
      <c r="BA229">
        <v>0.94632026403256253</v>
      </c>
      <c r="BB229">
        <v>0.94219105357352884</v>
      </c>
      <c r="BC229">
        <v>0.92789604128542846</v>
      </c>
      <c r="BD229">
        <v>0.93333333333333335</v>
      </c>
      <c r="BE229">
        <v>1</v>
      </c>
      <c r="BF229">
        <v>-1.1962540237686919E-2</v>
      </c>
      <c r="BG229">
        <v>4.5911882033750637E-3</v>
      </c>
      <c r="BH229">
        <v>-0.38379709594714118</v>
      </c>
      <c r="BI229">
        <v>0.14503424776032131</v>
      </c>
      <c r="BJ229">
        <v>-1.931773879063327</v>
      </c>
      <c r="BK229">
        <v>-1.1962540237686919E-2</v>
      </c>
    </row>
    <row r="230" spans="1:63" x14ac:dyDescent="0.25">
      <c r="B230" t="s">
        <v>621</v>
      </c>
      <c r="C230" t="s">
        <v>555</v>
      </c>
      <c r="D230">
        <v>150</v>
      </c>
      <c r="E230">
        <v>0.11</v>
      </c>
      <c r="F230">
        <v>150</v>
      </c>
      <c r="G230">
        <v>0.58198407376031847</v>
      </c>
      <c r="H230">
        <v>34</v>
      </c>
      <c r="I230" t="s">
        <v>196</v>
      </c>
      <c r="J230" t="s">
        <v>614</v>
      </c>
      <c r="K230">
        <v>0.5788892024778155</v>
      </c>
      <c r="L230" t="s">
        <v>950</v>
      </c>
      <c r="M230">
        <v>0.14503424776032131</v>
      </c>
      <c r="N230">
        <v>6.4594092673497354E-3</v>
      </c>
      <c r="O230">
        <v>-1.931773879063327</v>
      </c>
      <c r="P230">
        <v>4.4466581177807898E-2</v>
      </c>
      <c r="Q230">
        <v>0.13512471621768979</v>
      </c>
      <c r="R230">
        <v>0.15551566917717019</v>
      </c>
      <c r="S230">
        <v>-2.0015571031869821</v>
      </c>
      <c r="T230">
        <v>-1.8610087860807121</v>
      </c>
      <c r="U230">
        <v>0.90783569287483412</v>
      </c>
      <c r="V230">
        <v>1.0013754440304019</v>
      </c>
      <c r="W230">
        <v>3711.9635099030038</v>
      </c>
      <c r="X230">
        <v>4412.5640291482177</v>
      </c>
      <c r="Y230">
        <v>0</v>
      </c>
      <c r="Z230">
        <v>-1.390986094940911</v>
      </c>
      <c r="AA230">
        <v>0.20009112536589271</v>
      </c>
      <c r="AB230">
        <v>0.11378355152836039</v>
      </c>
      <c r="AC230">
        <v>3.3778442984876457E-2</v>
      </c>
      <c r="AD230">
        <v>-1.5686209593923199</v>
      </c>
      <c r="AE230">
        <v>-1.2008438002789661</v>
      </c>
      <c r="AF230">
        <v>0.1467324173869404</v>
      </c>
      <c r="AG230">
        <v>0.25565219337257122</v>
      </c>
      <c r="AH230">
        <v>1</v>
      </c>
      <c r="AI230">
        <v>1</v>
      </c>
      <c r="AJ230">
        <v>0.49275889817411672</v>
      </c>
      <c r="AK230">
        <v>0.23926113075289179</v>
      </c>
      <c r="AL230" t="s">
        <v>113</v>
      </c>
      <c r="AM230">
        <v>0.62268930901719444</v>
      </c>
      <c r="AN230">
        <v>6.2133842327280631E-3</v>
      </c>
      <c r="AU230">
        <v>1.9316534554007409E-2</v>
      </c>
      <c r="AV230">
        <v>1.454786264769258E-3</v>
      </c>
      <c r="AY230">
        <v>1.0849323019431929E-2</v>
      </c>
      <c r="AZ230">
        <v>2.4744550750403632E-3</v>
      </c>
      <c r="BA230">
        <v>0.94632026403256253</v>
      </c>
      <c r="BB230">
        <v>0.94219105357352884</v>
      </c>
      <c r="BC230">
        <v>0.92789604128542846</v>
      </c>
      <c r="BD230">
        <v>0.93333333333333335</v>
      </c>
      <c r="BE230">
        <v>1</v>
      </c>
      <c r="BF230">
        <v>-1.478950711161298E-2</v>
      </c>
      <c r="BG230">
        <v>4.5803336155785064E-3</v>
      </c>
      <c r="BH230">
        <v>-0.3097015729470759</v>
      </c>
      <c r="BI230">
        <v>0.14503424776032131</v>
      </c>
      <c r="BJ230">
        <v>-1.931773879063327</v>
      </c>
      <c r="BK230">
        <v>-1.478950711161298E-2</v>
      </c>
    </row>
    <row r="231" spans="1:63" x14ac:dyDescent="0.25">
      <c r="B231" t="s">
        <v>622</v>
      </c>
      <c r="C231" t="s">
        <v>555</v>
      </c>
      <c r="D231">
        <v>150</v>
      </c>
      <c r="E231">
        <v>0.09</v>
      </c>
      <c r="F231">
        <v>150</v>
      </c>
      <c r="G231">
        <v>0.57444740834137797</v>
      </c>
      <c r="H231">
        <v>220</v>
      </c>
      <c r="I231" t="s">
        <v>196</v>
      </c>
      <c r="J231" t="s">
        <v>614</v>
      </c>
      <c r="K231">
        <v>0.5788892024778155</v>
      </c>
      <c r="L231" t="s">
        <v>950</v>
      </c>
      <c r="M231">
        <v>0.14503424776032131</v>
      </c>
      <c r="N231">
        <v>6.4594092673497354E-3</v>
      </c>
      <c r="O231">
        <v>-1.931773879063327</v>
      </c>
      <c r="P231">
        <v>4.4466581177807898E-2</v>
      </c>
      <c r="Q231">
        <v>0.13512471621768979</v>
      </c>
      <c r="R231">
        <v>0.15551566917717019</v>
      </c>
      <c r="S231">
        <v>-2.0015571031869821</v>
      </c>
      <c r="T231">
        <v>-1.8610087860807121</v>
      </c>
      <c r="U231">
        <v>0.90783569287483412</v>
      </c>
      <c r="V231">
        <v>1.0013754440304019</v>
      </c>
      <c r="W231">
        <v>3711.9635099030038</v>
      </c>
      <c r="X231">
        <v>4412.5640291482177</v>
      </c>
      <c r="Y231">
        <v>0</v>
      </c>
      <c r="Z231">
        <v>-1.390986094940911</v>
      </c>
      <c r="AA231">
        <v>0.20009112536589271</v>
      </c>
      <c r="AB231">
        <v>0.11378355152836039</v>
      </c>
      <c r="AC231">
        <v>3.3778442984876457E-2</v>
      </c>
      <c r="AD231">
        <v>-1.5686209593923199</v>
      </c>
      <c r="AE231">
        <v>-1.2008438002789661</v>
      </c>
      <c r="AF231">
        <v>0.1467324173869404</v>
      </c>
      <c r="AG231">
        <v>0.25565219337257122</v>
      </c>
      <c r="AH231">
        <v>1</v>
      </c>
      <c r="AI231">
        <v>1</v>
      </c>
      <c r="AJ231">
        <v>0.49275889817411672</v>
      </c>
      <c r="AK231">
        <v>0.23926113075289179</v>
      </c>
      <c r="AL231" t="s">
        <v>113</v>
      </c>
      <c r="AM231">
        <v>0.62268930901719444</v>
      </c>
      <c r="AN231">
        <v>6.2133842327280631E-3</v>
      </c>
      <c r="AU231">
        <v>1.9316534554007409E-2</v>
      </c>
      <c r="AV231">
        <v>1.454786264769258E-3</v>
      </c>
      <c r="AY231">
        <v>1.0849323019431929E-2</v>
      </c>
      <c r="AZ231">
        <v>2.4744550750403632E-3</v>
      </c>
      <c r="BA231">
        <v>0.94632026403256253</v>
      </c>
      <c r="BB231">
        <v>0.94219105357352884</v>
      </c>
      <c r="BC231">
        <v>0.92789604128542846</v>
      </c>
      <c r="BD231">
        <v>0.93333333333333335</v>
      </c>
      <c r="BE231">
        <v>1</v>
      </c>
      <c r="BF231">
        <v>-2.2326659780648569E-2</v>
      </c>
      <c r="BG231">
        <v>4.5786046980639903E-3</v>
      </c>
      <c r="BH231">
        <v>-0.20507342983890739</v>
      </c>
      <c r="BI231">
        <v>0.14503424776032131</v>
      </c>
      <c r="BJ231">
        <v>-1.931773879063327</v>
      </c>
      <c r="BK231">
        <v>-2.2326659780648569E-2</v>
      </c>
    </row>
    <row r="232" spans="1:63" x14ac:dyDescent="0.25">
      <c r="B232" t="s">
        <v>623</v>
      </c>
      <c r="C232" t="s">
        <v>555</v>
      </c>
      <c r="D232">
        <v>150</v>
      </c>
      <c r="E232">
        <v>0.215</v>
      </c>
      <c r="F232">
        <v>150</v>
      </c>
      <c r="G232">
        <v>0.51238434169309888</v>
      </c>
      <c r="H232">
        <v>4</v>
      </c>
      <c r="I232" t="s">
        <v>196</v>
      </c>
      <c r="J232" t="s">
        <v>615</v>
      </c>
      <c r="K232">
        <v>0.526079510365978</v>
      </c>
      <c r="L232" t="s">
        <v>951</v>
      </c>
      <c r="M232">
        <v>0.1608074510542363</v>
      </c>
      <c r="N232">
        <v>3.6527908862229392E-3</v>
      </c>
      <c r="O232">
        <v>-1.827805939931904</v>
      </c>
      <c r="P232">
        <v>2.2747674747341389E-2</v>
      </c>
      <c r="Q232">
        <v>0.15537802645021029</v>
      </c>
      <c r="R232">
        <v>0.1664334093530164</v>
      </c>
      <c r="S232">
        <v>-1.861894251029778</v>
      </c>
      <c r="T232">
        <v>-1.793159993475326</v>
      </c>
      <c r="U232">
        <v>0.99258878986183319</v>
      </c>
      <c r="V232">
        <v>1.002492887178615</v>
      </c>
      <c r="W232">
        <v>2719.403680721764</v>
      </c>
      <c r="X232">
        <v>2484.7922444540131</v>
      </c>
      <c r="Y232">
        <v>0</v>
      </c>
      <c r="Z232">
        <v>-1.2604272134717069</v>
      </c>
      <c r="AA232">
        <v>0.20948237239562101</v>
      </c>
      <c r="AB232">
        <v>5.5983058214734191E-2</v>
      </c>
      <c r="AC232">
        <v>1.674357965671891E-2</v>
      </c>
      <c r="AD232">
        <v>-1.347718572272405</v>
      </c>
      <c r="AE232">
        <v>-1.178428927176262</v>
      </c>
      <c r="AF232">
        <v>0.18371970218251801</v>
      </c>
      <c r="AG232">
        <v>0.2338502889918091</v>
      </c>
      <c r="AH232">
        <v>1</v>
      </c>
      <c r="AI232">
        <v>1</v>
      </c>
      <c r="AJ232">
        <v>0.50092389094953071</v>
      </c>
      <c r="AK232">
        <v>0.22543823774627059</v>
      </c>
      <c r="AL232" t="s">
        <v>113</v>
      </c>
      <c r="AM232">
        <v>0.62268930901719444</v>
      </c>
      <c r="AN232">
        <v>6.2133842327280631E-3</v>
      </c>
      <c r="AU232">
        <v>1.9316534554007409E-2</v>
      </c>
      <c r="AV232">
        <v>1.454786264769258E-3</v>
      </c>
      <c r="AY232">
        <v>1.0849323019431929E-2</v>
      </c>
      <c r="AZ232">
        <v>2.4744550750403632E-3</v>
      </c>
      <c r="BA232">
        <v>0.94632026403256253</v>
      </c>
      <c r="BB232">
        <v>0.94219105357352884</v>
      </c>
      <c r="BC232">
        <v>0.92789604128542846</v>
      </c>
      <c r="BD232">
        <v>0.93333333333333335</v>
      </c>
      <c r="BE232">
        <v>1</v>
      </c>
      <c r="BF232">
        <v>-8.4389734009609974E-2</v>
      </c>
      <c r="BG232">
        <v>4.5602163556047589E-3</v>
      </c>
      <c r="BH232">
        <v>-5.4037572331789303E-2</v>
      </c>
      <c r="BI232">
        <v>0.1608074510542363</v>
      </c>
      <c r="BJ232">
        <v>-1.827805939931904</v>
      </c>
      <c r="BK232">
        <v>-8.4389734009609974E-2</v>
      </c>
    </row>
    <row r="233" spans="1:63" x14ac:dyDescent="0.25">
      <c r="B233" t="s">
        <v>624</v>
      </c>
      <c r="C233" t="s">
        <v>555</v>
      </c>
      <c r="D233">
        <v>150</v>
      </c>
      <c r="E233">
        <v>0.18</v>
      </c>
      <c r="F233">
        <v>150</v>
      </c>
      <c r="G233">
        <v>0.52898331330404469</v>
      </c>
      <c r="H233">
        <v>9</v>
      </c>
      <c r="I233" t="s">
        <v>196</v>
      </c>
      <c r="J233" t="s">
        <v>615</v>
      </c>
      <c r="K233">
        <v>0.526079510365978</v>
      </c>
      <c r="L233" t="s">
        <v>951</v>
      </c>
      <c r="M233">
        <v>0.1608074510542363</v>
      </c>
      <c r="N233">
        <v>3.6527908862229392E-3</v>
      </c>
      <c r="O233">
        <v>-1.827805939931904</v>
      </c>
      <c r="P233">
        <v>2.2747674747341389E-2</v>
      </c>
      <c r="Q233">
        <v>0.15537802645021029</v>
      </c>
      <c r="R233">
        <v>0.1664334093530164</v>
      </c>
      <c r="S233">
        <v>-1.861894251029778</v>
      </c>
      <c r="T233">
        <v>-1.793159993475326</v>
      </c>
      <c r="U233">
        <v>0.99258878986183319</v>
      </c>
      <c r="V233">
        <v>1.002492887178615</v>
      </c>
      <c r="W233">
        <v>2719.403680721764</v>
      </c>
      <c r="X233">
        <v>2484.7922444540131</v>
      </c>
      <c r="Y233">
        <v>0</v>
      </c>
      <c r="Z233">
        <v>-1.2604272134717069</v>
      </c>
      <c r="AA233">
        <v>0.20948237239562101</v>
      </c>
      <c r="AB233">
        <v>5.5983058214734191E-2</v>
      </c>
      <c r="AC233">
        <v>1.674357965671891E-2</v>
      </c>
      <c r="AD233">
        <v>-1.347718572272405</v>
      </c>
      <c r="AE233">
        <v>-1.178428927176262</v>
      </c>
      <c r="AF233">
        <v>0.18371970218251801</v>
      </c>
      <c r="AG233">
        <v>0.2338502889918091</v>
      </c>
      <c r="AH233">
        <v>1</v>
      </c>
      <c r="AI233">
        <v>1</v>
      </c>
      <c r="AJ233">
        <v>0.50092389094953071</v>
      </c>
      <c r="AK233">
        <v>0.22543823774627059</v>
      </c>
      <c r="AL233" t="s">
        <v>113</v>
      </c>
      <c r="AM233">
        <v>0.62268930901719444</v>
      </c>
      <c r="AN233">
        <v>6.2133842327280631E-3</v>
      </c>
      <c r="AU233">
        <v>1.9316534554007409E-2</v>
      </c>
      <c r="AV233">
        <v>1.454786264769258E-3</v>
      </c>
      <c r="AY233">
        <v>1.0849323019431929E-2</v>
      </c>
      <c r="AZ233">
        <v>2.4744550750403632E-3</v>
      </c>
      <c r="BA233">
        <v>0.94632026403256253</v>
      </c>
      <c r="BB233">
        <v>0.94219105357352884</v>
      </c>
      <c r="BC233">
        <v>0.92789604128542846</v>
      </c>
      <c r="BD233">
        <v>0.93333333333333335</v>
      </c>
      <c r="BE233">
        <v>1</v>
      </c>
      <c r="BF233">
        <v>-6.7782415231541424E-2</v>
      </c>
      <c r="BG233">
        <v>4.5523166687122928E-3</v>
      </c>
      <c r="BH233">
        <v>-6.7160732664390918E-2</v>
      </c>
      <c r="BI233">
        <v>0.1608074510542363</v>
      </c>
      <c r="BJ233">
        <v>-1.827805939931904</v>
      </c>
      <c r="BK233">
        <v>-6.7782415231541424E-2</v>
      </c>
    </row>
    <row r="234" spans="1:63" x14ac:dyDescent="0.25">
      <c r="B234" t="s">
        <v>617</v>
      </c>
      <c r="C234" t="s">
        <v>555</v>
      </c>
      <c r="D234">
        <v>150</v>
      </c>
      <c r="E234">
        <v>0.16</v>
      </c>
      <c r="F234">
        <v>150</v>
      </c>
      <c r="G234">
        <v>0.52370459622924026</v>
      </c>
      <c r="H234">
        <v>17</v>
      </c>
      <c r="I234" t="s">
        <v>196</v>
      </c>
      <c r="J234" t="s">
        <v>615</v>
      </c>
      <c r="K234">
        <v>0.526079510365978</v>
      </c>
      <c r="L234" t="s">
        <v>951</v>
      </c>
      <c r="M234">
        <v>0.1608074510542363</v>
      </c>
      <c r="N234">
        <v>3.6527908862229392E-3</v>
      </c>
      <c r="O234">
        <v>-1.827805939931904</v>
      </c>
      <c r="P234">
        <v>2.2747674747341389E-2</v>
      </c>
      <c r="Q234">
        <v>0.15537802645021029</v>
      </c>
      <c r="R234">
        <v>0.1664334093530164</v>
      </c>
      <c r="S234">
        <v>-1.861894251029778</v>
      </c>
      <c r="T234">
        <v>-1.793159993475326</v>
      </c>
      <c r="U234">
        <v>0.99258878986183319</v>
      </c>
      <c r="V234">
        <v>1.002492887178615</v>
      </c>
      <c r="W234">
        <v>2719.403680721764</v>
      </c>
      <c r="X234">
        <v>2484.7922444540131</v>
      </c>
      <c r="Y234">
        <v>0</v>
      </c>
      <c r="Z234">
        <v>-1.2604272134717069</v>
      </c>
      <c r="AA234">
        <v>0.20948237239562101</v>
      </c>
      <c r="AB234">
        <v>5.5983058214734191E-2</v>
      </c>
      <c r="AC234">
        <v>1.674357965671891E-2</v>
      </c>
      <c r="AD234">
        <v>-1.347718572272405</v>
      </c>
      <c r="AE234">
        <v>-1.178428927176262</v>
      </c>
      <c r="AF234">
        <v>0.18371970218251801</v>
      </c>
      <c r="AG234">
        <v>0.2338502889918091</v>
      </c>
      <c r="AH234">
        <v>1</v>
      </c>
      <c r="AI234">
        <v>1</v>
      </c>
      <c r="AJ234">
        <v>0.50092389094953071</v>
      </c>
      <c r="AK234">
        <v>0.22543823774627059</v>
      </c>
      <c r="AL234" t="s">
        <v>113</v>
      </c>
      <c r="AM234">
        <v>0.62268930901719444</v>
      </c>
      <c r="AN234">
        <v>6.2133842327280631E-3</v>
      </c>
      <c r="AU234">
        <v>1.9316534554007409E-2</v>
      </c>
      <c r="AV234">
        <v>1.454786264769258E-3</v>
      </c>
      <c r="AY234">
        <v>1.0849323019431929E-2</v>
      </c>
      <c r="AZ234">
        <v>2.4744550750403632E-3</v>
      </c>
      <c r="BA234">
        <v>0.94632026403256253</v>
      </c>
      <c r="BB234">
        <v>0.94219105357352884</v>
      </c>
      <c r="BC234">
        <v>0.92789604128542846</v>
      </c>
      <c r="BD234">
        <v>0.93333333333333335</v>
      </c>
      <c r="BE234">
        <v>1</v>
      </c>
      <c r="BF234">
        <v>-7.3053347537894692E-2</v>
      </c>
      <c r="BG234">
        <v>4.5701162048129686E-3</v>
      </c>
      <c r="BH234">
        <v>-6.2558614476117325E-2</v>
      </c>
      <c r="BI234">
        <v>0.1608074510542363</v>
      </c>
      <c r="BJ234">
        <v>-1.827805939931904</v>
      </c>
      <c r="BK234">
        <v>-7.3053347537894692E-2</v>
      </c>
    </row>
    <row r="235" spans="1:63" x14ac:dyDescent="0.25">
      <c r="B235" t="s">
        <v>618</v>
      </c>
      <c r="C235" t="s">
        <v>555</v>
      </c>
      <c r="D235">
        <v>150</v>
      </c>
      <c r="E235">
        <v>0.15</v>
      </c>
      <c r="F235">
        <v>150</v>
      </c>
      <c r="G235">
        <v>0.53697767095490467</v>
      </c>
      <c r="H235">
        <v>18</v>
      </c>
      <c r="I235" t="s">
        <v>196</v>
      </c>
      <c r="J235" t="s">
        <v>615</v>
      </c>
      <c r="K235">
        <v>0.526079510365978</v>
      </c>
      <c r="L235" t="s">
        <v>951</v>
      </c>
      <c r="M235">
        <v>0.1608074510542363</v>
      </c>
      <c r="N235">
        <v>3.6527908862229392E-3</v>
      </c>
      <c r="O235">
        <v>-1.827805939931904</v>
      </c>
      <c r="P235">
        <v>2.2747674747341389E-2</v>
      </c>
      <c r="Q235">
        <v>0.15537802645021029</v>
      </c>
      <c r="R235">
        <v>0.1664334093530164</v>
      </c>
      <c r="S235">
        <v>-1.861894251029778</v>
      </c>
      <c r="T235">
        <v>-1.793159993475326</v>
      </c>
      <c r="U235">
        <v>0.99258878986183319</v>
      </c>
      <c r="V235">
        <v>1.002492887178615</v>
      </c>
      <c r="W235">
        <v>2719.403680721764</v>
      </c>
      <c r="X235">
        <v>2484.7922444540131</v>
      </c>
      <c r="Y235">
        <v>0</v>
      </c>
      <c r="Z235">
        <v>-1.2604272134717069</v>
      </c>
      <c r="AA235">
        <v>0.20948237239562101</v>
      </c>
      <c r="AB235">
        <v>5.5983058214734191E-2</v>
      </c>
      <c r="AC235">
        <v>1.674357965671891E-2</v>
      </c>
      <c r="AD235">
        <v>-1.347718572272405</v>
      </c>
      <c r="AE235">
        <v>-1.178428927176262</v>
      </c>
      <c r="AF235">
        <v>0.18371970218251801</v>
      </c>
      <c r="AG235">
        <v>0.2338502889918091</v>
      </c>
      <c r="AH235">
        <v>1</v>
      </c>
      <c r="AI235">
        <v>1</v>
      </c>
      <c r="AJ235">
        <v>0.50092389094953071</v>
      </c>
      <c r="AK235">
        <v>0.22543823774627059</v>
      </c>
      <c r="AL235" t="s">
        <v>113</v>
      </c>
      <c r="AM235">
        <v>0.62268930901719444</v>
      </c>
      <c r="AN235">
        <v>6.2133842327280631E-3</v>
      </c>
      <c r="AU235">
        <v>1.9316534554007409E-2</v>
      </c>
      <c r="AV235">
        <v>1.454786264769258E-3</v>
      </c>
      <c r="AY235">
        <v>1.0849323019431929E-2</v>
      </c>
      <c r="AZ235">
        <v>2.4744550750403632E-3</v>
      </c>
      <c r="BA235">
        <v>0.94632026403256253</v>
      </c>
      <c r="BB235">
        <v>0.94219105357352884</v>
      </c>
      <c r="BC235">
        <v>0.92789604128542846</v>
      </c>
      <c r="BD235">
        <v>0.93333333333333335</v>
      </c>
      <c r="BE235">
        <v>1</v>
      </c>
      <c r="BF235">
        <v>-5.9801498710546443E-2</v>
      </c>
      <c r="BG235">
        <v>4.5684529665132052E-3</v>
      </c>
      <c r="BH235">
        <v>-7.639361997640913E-2</v>
      </c>
      <c r="BI235">
        <v>0.1608074510542363</v>
      </c>
      <c r="BJ235">
        <v>-1.827805939931904</v>
      </c>
      <c r="BK235">
        <v>-5.9801498710546443E-2</v>
      </c>
    </row>
    <row r="236" spans="1:63" x14ac:dyDescent="0.25">
      <c r="B236" t="s">
        <v>625</v>
      </c>
      <c r="C236" t="s">
        <v>555</v>
      </c>
      <c r="D236">
        <v>150</v>
      </c>
      <c r="E236">
        <v>0.115</v>
      </c>
      <c r="F236">
        <v>150</v>
      </c>
      <c r="G236">
        <v>0.52544382671053425</v>
      </c>
      <c r="H236">
        <v>62</v>
      </c>
      <c r="I236" t="s">
        <v>196</v>
      </c>
      <c r="J236" t="s">
        <v>615</v>
      </c>
      <c r="K236">
        <v>0.526079510365978</v>
      </c>
      <c r="L236" t="s">
        <v>951</v>
      </c>
      <c r="M236">
        <v>0.1608074510542363</v>
      </c>
      <c r="N236">
        <v>3.6527908862229392E-3</v>
      </c>
      <c r="O236">
        <v>-1.827805939931904</v>
      </c>
      <c r="P236">
        <v>2.2747674747341389E-2</v>
      </c>
      <c r="Q236">
        <v>0.15537802645021029</v>
      </c>
      <c r="R236">
        <v>0.1664334093530164</v>
      </c>
      <c r="S236">
        <v>-1.861894251029778</v>
      </c>
      <c r="T236">
        <v>-1.793159993475326</v>
      </c>
      <c r="U236">
        <v>0.99258878986183319</v>
      </c>
      <c r="V236">
        <v>1.002492887178615</v>
      </c>
      <c r="W236">
        <v>2719.403680721764</v>
      </c>
      <c r="X236">
        <v>2484.7922444540131</v>
      </c>
      <c r="Y236">
        <v>0</v>
      </c>
      <c r="Z236">
        <v>-1.2604272134717069</v>
      </c>
      <c r="AA236">
        <v>0.20948237239562101</v>
      </c>
      <c r="AB236">
        <v>5.5983058214734191E-2</v>
      </c>
      <c r="AC236">
        <v>1.674357965671891E-2</v>
      </c>
      <c r="AD236">
        <v>-1.347718572272405</v>
      </c>
      <c r="AE236">
        <v>-1.178428927176262</v>
      </c>
      <c r="AF236">
        <v>0.18371970218251801</v>
      </c>
      <c r="AG236">
        <v>0.2338502889918091</v>
      </c>
      <c r="AH236">
        <v>1</v>
      </c>
      <c r="AI236">
        <v>1</v>
      </c>
      <c r="AJ236">
        <v>0.50092389094953071</v>
      </c>
      <c r="AK236">
        <v>0.22543823774627059</v>
      </c>
      <c r="AL236" t="s">
        <v>113</v>
      </c>
      <c r="AM236">
        <v>0.62268930901719444</v>
      </c>
      <c r="AN236">
        <v>6.2133842327280631E-3</v>
      </c>
      <c r="AU236">
        <v>1.9316534554007409E-2</v>
      </c>
      <c r="AV236">
        <v>1.454786264769258E-3</v>
      </c>
      <c r="AY236">
        <v>1.0849323019431929E-2</v>
      </c>
      <c r="AZ236">
        <v>2.4744550750403632E-3</v>
      </c>
      <c r="BA236">
        <v>0.94632026403256253</v>
      </c>
      <c r="BB236">
        <v>0.94219105357352884</v>
      </c>
      <c r="BC236">
        <v>0.92789604128542846</v>
      </c>
      <c r="BD236">
        <v>0.93333333333333335</v>
      </c>
      <c r="BE236">
        <v>1</v>
      </c>
      <c r="BF236">
        <v>-7.1338038507387153E-2</v>
      </c>
      <c r="BG236">
        <v>4.5795194724738766E-3</v>
      </c>
      <c r="BH236">
        <v>-6.4194636806556724E-2</v>
      </c>
      <c r="BI236">
        <v>0.1608074510542363</v>
      </c>
      <c r="BJ236">
        <v>-1.827805939931904</v>
      </c>
      <c r="BK236">
        <v>-7.1338038507387153E-2</v>
      </c>
    </row>
    <row r="237" spans="1:63" x14ac:dyDescent="0.25">
      <c r="B237" t="s">
        <v>873</v>
      </c>
      <c r="C237" t="s">
        <v>555</v>
      </c>
      <c r="D237">
        <v>150</v>
      </c>
      <c r="E237">
        <v>9.5000000000000001E-2</v>
      </c>
      <c r="F237">
        <v>150</v>
      </c>
      <c r="G237">
        <v>0.52898331330404469</v>
      </c>
      <c r="H237">
        <v>210</v>
      </c>
      <c r="I237" t="s">
        <v>196</v>
      </c>
      <c r="J237" t="s">
        <v>615</v>
      </c>
      <c r="K237">
        <v>0.526079510365978</v>
      </c>
      <c r="L237" t="s">
        <v>951</v>
      </c>
      <c r="M237">
        <v>0.1608074510542363</v>
      </c>
      <c r="N237">
        <v>3.6527908862229392E-3</v>
      </c>
      <c r="O237">
        <v>-1.827805939931904</v>
      </c>
      <c r="P237">
        <v>2.2747674747341389E-2</v>
      </c>
      <c r="Q237">
        <v>0.15537802645021029</v>
      </c>
      <c r="R237">
        <v>0.1664334093530164</v>
      </c>
      <c r="S237">
        <v>-1.861894251029778</v>
      </c>
      <c r="T237">
        <v>-1.793159993475326</v>
      </c>
      <c r="U237">
        <v>0.99258878986183319</v>
      </c>
      <c r="V237">
        <v>1.002492887178615</v>
      </c>
      <c r="W237">
        <v>2719.403680721764</v>
      </c>
      <c r="X237">
        <v>2484.7922444540131</v>
      </c>
      <c r="Y237">
        <v>0</v>
      </c>
      <c r="Z237">
        <v>-1.2604272134717069</v>
      </c>
      <c r="AA237">
        <v>0.20948237239562101</v>
      </c>
      <c r="AB237">
        <v>5.5983058214734191E-2</v>
      </c>
      <c r="AC237">
        <v>1.674357965671891E-2</v>
      </c>
      <c r="AD237">
        <v>-1.347718572272405</v>
      </c>
      <c r="AE237">
        <v>-1.178428927176262</v>
      </c>
      <c r="AF237">
        <v>0.18371970218251801</v>
      </c>
      <c r="AG237">
        <v>0.2338502889918091</v>
      </c>
      <c r="AH237">
        <v>1</v>
      </c>
      <c r="AI237">
        <v>1</v>
      </c>
      <c r="AJ237">
        <v>0.50092389094953071</v>
      </c>
      <c r="AK237">
        <v>0.22543823774627059</v>
      </c>
      <c r="AL237" t="s">
        <v>113</v>
      </c>
      <c r="AM237">
        <v>0.62268930901719444</v>
      </c>
      <c r="AN237">
        <v>6.2133842327280631E-3</v>
      </c>
      <c r="AU237">
        <v>1.9316534554007409E-2</v>
      </c>
      <c r="AV237">
        <v>1.454786264769258E-3</v>
      </c>
      <c r="AY237">
        <v>1.0849323019431929E-2</v>
      </c>
      <c r="AZ237">
        <v>2.4744550750403632E-3</v>
      </c>
      <c r="BA237">
        <v>0.94632026403256253</v>
      </c>
      <c r="BB237">
        <v>0.94219105357352884</v>
      </c>
      <c r="BC237">
        <v>0.92789604128542846</v>
      </c>
      <c r="BD237">
        <v>0.93333333333333335</v>
      </c>
      <c r="BE237">
        <v>1</v>
      </c>
      <c r="BF237">
        <v>-6.7760321261694081E-2</v>
      </c>
      <c r="BG237">
        <v>4.5857976236079196E-3</v>
      </c>
      <c r="BH237">
        <v>-6.7676739693976917E-2</v>
      </c>
      <c r="BI237">
        <v>0.1608074510542363</v>
      </c>
      <c r="BJ237">
        <v>-1.827805939931904</v>
      </c>
      <c r="BK237">
        <v>-6.7760321261694081E-2</v>
      </c>
    </row>
    <row r="238" spans="1:63" x14ac:dyDescent="0.25">
      <c r="B238" t="s">
        <v>875</v>
      </c>
      <c r="C238" t="s">
        <v>555</v>
      </c>
      <c r="D238">
        <v>150</v>
      </c>
      <c r="E238">
        <v>0.25</v>
      </c>
      <c r="F238">
        <v>150</v>
      </c>
      <c r="G238">
        <v>0.46066511948619959</v>
      </c>
      <c r="H238">
        <v>5</v>
      </c>
      <c r="I238" t="s">
        <v>196</v>
      </c>
      <c r="J238" t="s">
        <v>616</v>
      </c>
      <c r="K238">
        <v>0.45413537697748191</v>
      </c>
      <c r="L238" t="s">
        <v>952</v>
      </c>
      <c r="M238">
        <v>0.21615091761540131</v>
      </c>
      <c r="N238">
        <v>1.10134785398946E-2</v>
      </c>
      <c r="O238">
        <v>-1.5330725457211829</v>
      </c>
      <c r="P238">
        <v>5.0914363251526033E-2</v>
      </c>
      <c r="Q238">
        <v>0.20031678301943159</v>
      </c>
      <c r="R238">
        <v>0.23389244425067399</v>
      </c>
      <c r="S238">
        <v>-1.607855250415581</v>
      </c>
      <c r="T238">
        <v>-1.4528939095009079</v>
      </c>
      <c r="U238">
        <v>0.93901732815524419</v>
      </c>
      <c r="V238">
        <v>1.002309051798701</v>
      </c>
      <c r="W238">
        <v>3342.6769348933649</v>
      </c>
      <c r="X238">
        <v>3771.8520766084912</v>
      </c>
      <c r="Y238">
        <v>0</v>
      </c>
      <c r="Z238">
        <v>-1.1194414764341221</v>
      </c>
      <c r="AA238">
        <v>0.15327595980216041</v>
      </c>
      <c r="AB238">
        <v>9.6348136591206474E-2</v>
      </c>
      <c r="AC238">
        <v>2.4836903083181771E-2</v>
      </c>
      <c r="AD238">
        <v>-1.259659718760723</v>
      </c>
      <c r="AE238">
        <v>-0.95552610909652913</v>
      </c>
      <c r="AF238">
        <v>0.1164348798597698</v>
      </c>
      <c r="AG238">
        <v>0.19598962000604569</v>
      </c>
      <c r="AH238">
        <v>1</v>
      </c>
      <c r="AI238">
        <v>1</v>
      </c>
      <c r="AJ238">
        <v>0.48638012511546191</v>
      </c>
      <c r="AK238">
        <v>0.2240793760353976</v>
      </c>
      <c r="AL238" t="s">
        <v>113</v>
      </c>
      <c r="AM238">
        <v>0.62268930901719444</v>
      </c>
      <c r="AN238">
        <v>6.2133842327280631E-3</v>
      </c>
      <c r="AU238">
        <v>1.9316534554007409E-2</v>
      </c>
      <c r="AV238">
        <v>1.454786264769258E-3</v>
      </c>
      <c r="AY238">
        <v>1.0849323019431929E-2</v>
      </c>
      <c r="AZ238">
        <v>2.4744550750403632E-3</v>
      </c>
      <c r="BA238">
        <v>0.94632026403256253</v>
      </c>
      <c r="BB238">
        <v>0.94219105357352884</v>
      </c>
      <c r="BC238">
        <v>0.92789604128542846</v>
      </c>
      <c r="BD238">
        <v>0.93333333333333335</v>
      </c>
      <c r="BE238">
        <v>1</v>
      </c>
      <c r="BF238">
        <v>-0.1360700944304199</v>
      </c>
      <c r="BG238">
        <v>4.5588793004192893E-3</v>
      </c>
      <c r="BH238">
        <v>-3.3503903407302277E-2</v>
      </c>
      <c r="BI238">
        <v>0.21615091761540131</v>
      </c>
      <c r="BJ238">
        <v>-1.5330725457211829</v>
      </c>
      <c r="BK238">
        <v>-0.1360700944304199</v>
      </c>
    </row>
    <row r="239" spans="1:63" x14ac:dyDescent="0.25">
      <c r="B239" t="s">
        <v>876</v>
      </c>
      <c r="C239" t="s">
        <v>555</v>
      </c>
      <c r="D239">
        <v>150</v>
      </c>
      <c r="E239">
        <v>0.18</v>
      </c>
      <c r="F239">
        <v>150</v>
      </c>
      <c r="G239">
        <v>0.46386896510963588</v>
      </c>
      <c r="H239">
        <v>29</v>
      </c>
      <c r="I239" t="s">
        <v>196</v>
      </c>
      <c r="J239" t="s">
        <v>616</v>
      </c>
      <c r="K239">
        <v>0.45413537697748191</v>
      </c>
      <c r="L239" t="s">
        <v>952</v>
      </c>
      <c r="M239">
        <v>0.21615091761540131</v>
      </c>
      <c r="N239">
        <v>1.10134785398946E-2</v>
      </c>
      <c r="O239">
        <v>-1.5330725457211829</v>
      </c>
      <c r="P239">
        <v>5.0914363251526033E-2</v>
      </c>
      <c r="Q239">
        <v>0.20031678301943159</v>
      </c>
      <c r="R239">
        <v>0.23389244425067399</v>
      </c>
      <c r="S239">
        <v>-1.607855250415581</v>
      </c>
      <c r="T239">
        <v>-1.4528939095009079</v>
      </c>
      <c r="U239">
        <v>0.93901732815524419</v>
      </c>
      <c r="V239">
        <v>1.002309051798701</v>
      </c>
      <c r="W239">
        <v>3342.6769348933649</v>
      </c>
      <c r="X239">
        <v>3771.8520766084912</v>
      </c>
      <c r="Y239">
        <v>0</v>
      </c>
      <c r="Z239">
        <v>-1.1194414764341221</v>
      </c>
      <c r="AA239">
        <v>0.15327595980216041</v>
      </c>
      <c r="AB239">
        <v>9.6348136591206474E-2</v>
      </c>
      <c r="AC239">
        <v>2.4836903083181771E-2</v>
      </c>
      <c r="AD239">
        <v>-1.259659718760723</v>
      </c>
      <c r="AE239">
        <v>-0.95552610909652913</v>
      </c>
      <c r="AF239">
        <v>0.1164348798597698</v>
      </c>
      <c r="AG239">
        <v>0.19598962000604569</v>
      </c>
      <c r="AH239">
        <v>1</v>
      </c>
      <c r="AI239">
        <v>1</v>
      </c>
      <c r="AJ239">
        <v>0.48638012511546191</v>
      </c>
      <c r="AK239">
        <v>0.2240793760353976</v>
      </c>
      <c r="AL239" t="s">
        <v>113</v>
      </c>
      <c r="AM239">
        <v>0.62268930901719444</v>
      </c>
      <c r="AN239">
        <v>6.2133842327280631E-3</v>
      </c>
      <c r="AU239">
        <v>1.9316534554007409E-2</v>
      </c>
      <c r="AV239">
        <v>1.454786264769258E-3</v>
      </c>
      <c r="AY239">
        <v>1.0849323019431929E-2</v>
      </c>
      <c r="AZ239">
        <v>2.4744550750403632E-3</v>
      </c>
      <c r="BA239">
        <v>0.94632026403256253</v>
      </c>
      <c r="BB239">
        <v>0.94219105357352884</v>
      </c>
      <c r="BC239">
        <v>0.92789604128542846</v>
      </c>
      <c r="BD239">
        <v>0.93333333333333335</v>
      </c>
      <c r="BE239">
        <v>1</v>
      </c>
      <c r="BF239">
        <v>-0.13288090302177311</v>
      </c>
      <c r="BG239">
        <v>4.5600187052547234E-3</v>
      </c>
      <c r="BH239">
        <v>-3.4316584261227863E-2</v>
      </c>
      <c r="BI239">
        <v>0.21615091761540131</v>
      </c>
      <c r="BJ239">
        <v>-1.5330725457211829</v>
      </c>
      <c r="BK239">
        <v>-0.13288090302177311</v>
      </c>
    </row>
    <row r="240" spans="1:63" x14ac:dyDescent="0.25">
      <c r="B240" t="s">
        <v>877</v>
      </c>
      <c r="C240" t="s">
        <v>555</v>
      </c>
      <c r="D240">
        <v>150</v>
      </c>
      <c r="E240">
        <v>0.15</v>
      </c>
      <c r="F240">
        <v>150</v>
      </c>
      <c r="G240">
        <v>0.44708691660592231</v>
      </c>
      <c r="H240">
        <v>135</v>
      </c>
      <c r="I240" t="s">
        <v>196</v>
      </c>
      <c r="J240" t="s">
        <v>616</v>
      </c>
      <c r="K240">
        <v>0.45413537697748191</v>
      </c>
      <c r="L240" t="s">
        <v>952</v>
      </c>
      <c r="M240">
        <v>0.21615091761540131</v>
      </c>
      <c r="N240">
        <v>1.10134785398946E-2</v>
      </c>
      <c r="O240">
        <v>-1.5330725457211829</v>
      </c>
      <c r="P240">
        <v>5.0914363251526033E-2</v>
      </c>
      <c r="Q240">
        <v>0.20031678301943159</v>
      </c>
      <c r="R240">
        <v>0.23389244425067399</v>
      </c>
      <c r="S240">
        <v>-1.607855250415581</v>
      </c>
      <c r="T240">
        <v>-1.4528939095009079</v>
      </c>
      <c r="U240">
        <v>0.93901732815524419</v>
      </c>
      <c r="V240">
        <v>1.002309051798701</v>
      </c>
      <c r="W240">
        <v>3342.6769348933649</v>
      </c>
      <c r="X240">
        <v>3771.8520766084912</v>
      </c>
      <c r="Y240">
        <v>0</v>
      </c>
      <c r="Z240">
        <v>-1.1194414764341221</v>
      </c>
      <c r="AA240">
        <v>0.15327595980216041</v>
      </c>
      <c r="AB240">
        <v>9.6348136591206474E-2</v>
      </c>
      <c r="AC240">
        <v>2.4836903083181771E-2</v>
      </c>
      <c r="AD240">
        <v>-1.259659718760723</v>
      </c>
      <c r="AE240">
        <v>-0.95552610909652913</v>
      </c>
      <c r="AF240">
        <v>0.1164348798597698</v>
      </c>
      <c r="AG240">
        <v>0.19598962000604569</v>
      </c>
      <c r="AH240">
        <v>1</v>
      </c>
      <c r="AI240">
        <v>1</v>
      </c>
      <c r="AJ240">
        <v>0.48638012511546191</v>
      </c>
      <c r="AK240">
        <v>0.2240793760353976</v>
      </c>
      <c r="AL240" t="s">
        <v>113</v>
      </c>
      <c r="AM240">
        <v>0.62268930901719444</v>
      </c>
      <c r="AN240">
        <v>6.2133842327280631E-3</v>
      </c>
      <c r="AU240">
        <v>1.9316534554007409E-2</v>
      </c>
      <c r="AV240">
        <v>1.454786264769258E-3</v>
      </c>
      <c r="AY240">
        <v>1.0849323019431929E-2</v>
      </c>
      <c r="AZ240">
        <v>2.4744550750403632E-3</v>
      </c>
      <c r="BA240">
        <v>0.94632026403256253</v>
      </c>
      <c r="BB240">
        <v>0.94219105357352884</v>
      </c>
      <c r="BC240">
        <v>0.92789604128542846</v>
      </c>
      <c r="BD240">
        <v>0.93333333333333335</v>
      </c>
      <c r="BE240">
        <v>1</v>
      </c>
      <c r="BF240">
        <v>-0.14966431440727401</v>
      </c>
      <c r="BG240">
        <v>4.561799868278261E-3</v>
      </c>
      <c r="BH240">
        <v>-3.0480210906285009E-2</v>
      </c>
      <c r="BI240">
        <v>0.21615091761540131</v>
      </c>
      <c r="BJ240">
        <v>-1.5330725457211829</v>
      </c>
      <c r="BK240">
        <v>-0.14966431440727401</v>
      </c>
    </row>
    <row r="241" spans="1:63" x14ac:dyDescent="0.25">
      <c r="B241" t="s">
        <v>878</v>
      </c>
      <c r="C241" t="s">
        <v>555</v>
      </c>
      <c r="D241">
        <v>150</v>
      </c>
      <c r="E241">
        <v>0.21</v>
      </c>
      <c r="F241">
        <v>150</v>
      </c>
      <c r="G241">
        <v>0.44788024980791602</v>
      </c>
      <c r="H241">
        <v>15</v>
      </c>
      <c r="I241" t="s">
        <v>196</v>
      </c>
      <c r="J241" t="s">
        <v>616</v>
      </c>
      <c r="K241">
        <v>0.45413537697748191</v>
      </c>
      <c r="L241" t="s">
        <v>952</v>
      </c>
      <c r="M241">
        <v>0.21615091761540131</v>
      </c>
      <c r="N241">
        <v>1.10134785398946E-2</v>
      </c>
      <c r="O241">
        <v>-1.5330725457211829</v>
      </c>
      <c r="P241">
        <v>5.0914363251526033E-2</v>
      </c>
      <c r="Q241">
        <v>0.20031678301943159</v>
      </c>
      <c r="R241">
        <v>0.23389244425067399</v>
      </c>
      <c r="S241">
        <v>-1.607855250415581</v>
      </c>
      <c r="T241">
        <v>-1.4528939095009079</v>
      </c>
      <c r="U241">
        <v>0.93901732815524419</v>
      </c>
      <c r="V241">
        <v>1.002309051798701</v>
      </c>
      <c r="W241">
        <v>3342.6769348933649</v>
      </c>
      <c r="X241">
        <v>3771.8520766084912</v>
      </c>
      <c r="Y241">
        <v>0</v>
      </c>
      <c r="Z241">
        <v>-1.1194414764341221</v>
      </c>
      <c r="AA241">
        <v>0.15327595980216041</v>
      </c>
      <c r="AB241">
        <v>9.6348136591206474E-2</v>
      </c>
      <c r="AC241">
        <v>2.4836903083181771E-2</v>
      </c>
      <c r="AD241">
        <v>-1.259659718760723</v>
      </c>
      <c r="AE241">
        <v>-0.95552610909652913</v>
      </c>
      <c r="AF241">
        <v>0.1164348798597698</v>
      </c>
      <c r="AG241">
        <v>0.19598962000604569</v>
      </c>
      <c r="AH241">
        <v>1</v>
      </c>
      <c r="AI241">
        <v>1</v>
      </c>
      <c r="AJ241">
        <v>0.48638012511546191</v>
      </c>
      <c r="AK241">
        <v>0.2240793760353976</v>
      </c>
      <c r="AL241" t="s">
        <v>113</v>
      </c>
      <c r="AM241">
        <v>0.62268930901719444</v>
      </c>
      <c r="AN241">
        <v>6.2133842327280631E-3</v>
      </c>
      <c r="AU241">
        <v>1.9316534554007409E-2</v>
      </c>
      <c r="AV241">
        <v>1.454786264769258E-3</v>
      </c>
      <c r="AY241">
        <v>1.0849323019431929E-2</v>
      </c>
      <c r="AZ241">
        <v>2.4744550750403632E-3</v>
      </c>
      <c r="BA241">
        <v>0.94632026403256253</v>
      </c>
      <c r="BB241">
        <v>0.94219105357352884</v>
      </c>
      <c r="BC241">
        <v>0.92789604128542846</v>
      </c>
      <c r="BD241">
        <v>0.93333333333333335</v>
      </c>
      <c r="BE241">
        <v>1</v>
      </c>
      <c r="BF241">
        <v>-0.14888448677069999</v>
      </c>
      <c r="BG241">
        <v>4.5845208967970931E-3</v>
      </c>
      <c r="BH241">
        <v>-3.0792468686531491E-2</v>
      </c>
      <c r="BI241">
        <v>0.21615091761540131</v>
      </c>
      <c r="BJ241">
        <v>-1.5330725457211829</v>
      </c>
      <c r="BK241">
        <v>-0.14888448677069999</v>
      </c>
    </row>
    <row r="242" spans="1:63" x14ac:dyDescent="0.25">
      <c r="B242" t="s">
        <v>879</v>
      </c>
      <c r="C242" t="s">
        <v>555</v>
      </c>
      <c r="D242">
        <v>150</v>
      </c>
      <c r="E242">
        <v>0.13500000000000001</v>
      </c>
      <c r="F242">
        <v>150</v>
      </c>
      <c r="G242">
        <v>0.44867358300990978</v>
      </c>
      <c r="H242">
        <v>472</v>
      </c>
      <c r="I242" t="s">
        <v>196</v>
      </c>
      <c r="J242" t="s">
        <v>616</v>
      </c>
      <c r="K242">
        <v>0.45413537697748191</v>
      </c>
      <c r="L242" t="s">
        <v>952</v>
      </c>
      <c r="M242">
        <v>0.21615091761540131</v>
      </c>
      <c r="N242">
        <v>1.10134785398946E-2</v>
      </c>
      <c r="O242">
        <v>-1.5330725457211829</v>
      </c>
      <c r="P242">
        <v>5.0914363251526033E-2</v>
      </c>
      <c r="Q242">
        <v>0.20031678301943159</v>
      </c>
      <c r="R242">
        <v>0.23389244425067399</v>
      </c>
      <c r="S242">
        <v>-1.607855250415581</v>
      </c>
      <c r="T242">
        <v>-1.4528939095009079</v>
      </c>
      <c r="U242">
        <v>0.93901732815524419</v>
      </c>
      <c r="V242">
        <v>1.002309051798701</v>
      </c>
      <c r="W242">
        <v>3342.6769348933649</v>
      </c>
      <c r="X242">
        <v>3771.8520766084912</v>
      </c>
      <c r="Y242">
        <v>0</v>
      </c>
      <c r="Z242">
        <v>-1.1194414764341221</v>
      </c>
      <c r="AA242">
        <v>0.15327595980216041</v>
      </c>
      <c r="AB242">
        <v>9.6348136591206474E-2</v>
      </c>
      <c r="AC242">
        <v>2.4836903083181771E-2</v>
      </c>
      <c r="AD242">
        <v>-1.259659718760723</v>
      </c>
      <c r="AE242">
        <v>-0.95552610909652913</v>
      </c>
      <c r="AF242">
        <v>0.1164348798597698</v>
      </c>
      <c r="AG242">
        <v>0.19598962000604569</v>
      </c>
      <c r="AH242">
        <v>1</v>
      </c>
      <c r="AI242">
        <v>1</v>
      </c>
      <c r="AJ242">
        <v>0.48638012511546191</v>
      </c>
      <c r="AK242">
        <v>0.2240793760353976</v>
      </c>
      <c r="AL242" t="s">
        <v>113</v>
      </c>
      <c r="AM242">
        <v>0.62268930901719444</v>
      </c>
      <c r="AN242">
        <v>6.2133842327280631E-3</v>
      </c>
      <c r="AU242">
        <v>1.9316534554007409E-2</v>
      </c>
      <c r="AV242">
        <v>1.454786264769258E-3</v>
      </c>
      <c r="AY242">
        <v>1.0849323019431929E-2</v>
      </c>
      <c r="AZ242">
        <v>2.4744550750403632E-3</v>
      </c>
      <c r="BA242">
        <v>0.94632026403256253</v>
      </c>
      <c r="BB242">
        <v>0.94219105357352884</v>
      </c>
      <c r="BC242">
        <v>0.92789604128542846</v>
      </c>
      <c r="BD242">
        <v>0.93333333333333335</v>
      </c>
      <c r="BE242">
        <v>1</v>
      </c>
      <c r="BF242">
        <v>-0.1481036653986407</v>
      </c>
      <c r="BG242">
        <v>4.5703132407337397E-3</v>
      </c>
      <c r="BH242">
        <v>-3.0858880017804648E-2</v>
      </c>
      <c r="BI242">
        <v>0.21615091761540131</v>
      </c>
      <c r="BJ242">
        <v>-1.5330725457211829</v>
      </c>
      <c r="BK242">
        <v>-0.1481036653986407</v>
      </c>
    </row>
    <row r="243" spans="1:63" x14ac:dyDescent="0.25">
      <c r="B243" t="s">
        <v>881</v>
      </c>
      <c r="C243" t="s">
        <v>555</v>
      </c>
      <c r="D243">
        <v>150</v>
      </c>
      <c r="E243">
        <v>0.28000000000000003</v>
      </c>
      <c r="F243">
        <v>150</v>
      </c>
      <c r="G243">
        <v>0.45663742784530842</v>
      </c>
      <c r="H243">
        <v>5</v>
      </c>
      <c r="I243" t="s">
        <v>196</v>
      </c>
      <c r="J243" t="s">
        <v>616</v>
      </c>
      <c r="K243">
        <v>0.45413537697748191</v>
      </c>
      <c r="L243" t="s">
        <v>952</v>
      </c>
      <c r="M243">
        <v>0.21615091761540131</v>
      </c>
      <c r="N243">
        <v>1.10134785398946E-2</v>
      </c>
      <c r="O243">
        <v>-1.5330725457211829</v>
      </c>
      <c r="P243">
        <v>5.0914363251526033E-2</v>
      </c>
      <c r="Q243">
        <v>0.20031678301943159</v>
      </c>
      <c r="R243">
        <v>0.23389244425067399</v>
      </c>
      <c r="S243">
        <v>-1.607855250415581</v>
      </c>
      <c r="T243">
        <v>-1.4528939095009079</v>
      </c>
      <c r="U243">
        <v>0.93901732815524419</v>
      </c>
      <c r="V243">
        <v>1.002309051798701</v>
      </c>
      <c r="W243">
        <v>3342.6769348933649</v>
      </c>
      <c r="X243">
        <v>3771.8520766084912</v>
      </c>
      <c r="Y243">
        <v>0</v>
      </c>
      <c r="Z243">
        <v>-1.1194414764341221</v>
      </c>
      <c r="AA243">
        <v>0.15327595980216041</v>
      </c>
      <c r="AB243">
        <v>9.6348136591206474E-2</v>
      </c>
      <c r="AC243">
        <v>2.4836903083181771E-2</v>
      </c>
      <c r="AD243">
        <v>-1.259659718760723</v>
      </c>
      <c r="AE243">
        <v>-0.95552610909652913</v>
      </c>
      <c r="AF243">
        <v>0.1164348798597698</v>
      </c>
      <c r="AG243">
        <v>0.19598962000604569</v>
      </c>
      <c r="AH243">
        <v>1</v>
      </c>
      <c r="AI243">
        <v>1</v>
      </c>
      <c r="AJ243">
        <v>0.48638012511546191</v>
      </c>
      <c r="AK243">
        <v>0.2240793760353976</v>
      </c>
      <c r="AL243" t="s">
        <v>113</v>
      </c>
      <c r="AM243">
        <v>0.62268930901719444</v>
      </c>
      <c r="AN243">
        <v>6.2133842327280631E-3</v>
      </c>
      <c r="AU243">
        <v>1.9316534554007409E-2</v>
      </c>
      <c r="AV243">
        <v>1.454786264769258E-3</v>
      </c>
      <c r="AY243">
        <v>1.0849323019431929E-2</v>
      </c>
      <c r="AZ243">
        <v>2.4744550750403632E-3</v>
      </c>
      <c r="BA243">
        <v>0.94632026403256253</v>
      </c>
      <c r="BB243">
        <v>0.94219105357352884</v>
      </c>
      <c r="BC243">
        <v>0.92789604128542846</v>
      </c>
      <c r="BD243">
        <v>0.93333333333333335</v>
      </c>
      <c r="BE243">
        <v>1</v>
      </c>
      <c r="BF243">
        <v>-0.14014364468516391</v>
      </c>
      <c r="BG243">
        <v>4.585586513947435E-3</v>
      </c>
      <c r="BH243">
        <v>-3.2720616937350719E-2</v>
      </c>
      <c r="BI243">
        <v>0.21615091761540131</v>
      </c>
      <c r="BJ243">
        <v>-1.5330725457211829</v>
      </c>
      <c r="BK243">
        <v>-0.14014364468516391</v>
      </c>
    </row>
    <row r="244" spans="1:63" x14ac:dyDescent="0.25">
      <c r="A244">
        <v>9</v>
      </c>
      <c r="B244" t="s">
        <v>617</v>
      </c>
      <c r="C244" t="s">
        <v>85</v>
      </c>
      <c r="D244">
        <v>150</v>
      </c>
      <c r="E244">
        <v>5.7000000000000002E-2</v>
      </c>
      <c r="F244">
        <v>150</v>
      </c>
      <c r="G244">
        <v>0.55886462450592866</v>
      </c>
      <c r="H244">
        <v>310</v>
      </c>
      <c r="I244" t="s">
        <v>196</v>
      </c>
      <c r="J244" t="s">
        <v>614</v>
      </c>
      <c r="K244">
        <v>0.57470061405985307</v>
      </c>
      <c r="L244" t="s">
        <v>953</v>
      </c>
      <c r="M244">
        <v>0.1239331592153923</v>
      </c>
      <c r="N244">
        <v>1.767192227334146E-2</v>
      </c>
      <c r="O244">
        <v>-2.0969755880483412</v>
      </c>
      <c r="P244">
        <v>0.13136831303093149</v>
      </c>
      <c r="Q244">
        <v>0.1022303663895206</v>
      </c>
      <c r="R244">
        <v>0.15196713426597391</v>
      </c>
      <c r="S244">
        <v>-2.2805265186345989</v>
      </c>
      <c r="T244">
        <v>-1.884091003652546</v>
      </c>
      <c r="U244">
        <v>0.93687605577165967</v>
      </c>
      <c r="V244">
        <v>1.0009819467816921</v>
      </c>
      <c r="W244">
        <v>2665.7215624969322</v>
      </c>
      <c r="X244">
        <v>3134.1077681705619</v>
      </c>
      <c r="Y244">
        <v>0</v>
      </c>
      <c r="Z244">
        <v>-1.507466067597651</v>
      </c>
      <c r="AA244">
        <v>0.2200511738540793</v>
      </c>
      <c r="AB244">
        <v>0.20176463954577031</v>
      </c>
      <c r="AC244">
        <v>4.9864364480460707E-2</v>
      </c>
      <c r="AD244">
        <v>-1.799481734515024</v>
      </c>
      <c r="AE244">
        <v>-1.1558442198958541</v>
      </c>
      <c r="AF244">
        <v>0.14271551289889689</v>
      </c>
      <c r="AG244">
        <v>0.30389218785854449</v>
      </c>
      <c r="AH244">
        <v>1</v>
      </c>
      <c r="AI244">
        <v>1</v>
      </c>
      <c r="AJ244">
        <v>0.48350175971686371</v>
      </c>
      <c r="AK244">
        <v>0.1912781621592497</v>
      </c>
      <c r="AL244" t="s">
        <v>113</v>
      </c>
      <c r="AM244">
        <v>0.56071534368413856</v>
      </c>
      <c r="AN244">
        <v>3.2006291452097661E-3</v>
      </c>
      <c r="AU244">
        <v>1.697387994286307E-2</v>
      </c>
      <c r="AV244">
        <v>8.0780900091423282E-4</v>
      </c>
      <c r="AY244">
        <v>7.4471651776143403E-3</v>
      </c>
      <c r="AZ244">
        <v>1.5313012303413991E-3</v>
      </c>
      <c r="BA244">
        <v>0.97369008277773561</v>
      </c>
      <c r="BB244">
        <v>0.97193608829625133</v>
      </c>
      <c r="BC244">
        <v>0.96541786941178553</v>
      </c>
      <c r="BD244">
        <v>1</v>
      </c>
      <c r="BE244">
        <v>1</v>
      </c>
      <c r="BF244">
        <v>2.0918776136488512E-2</v>
      </c>
      <c r="BG244">
        <v>2.3974178679844142E-3</v>
      </c>
      <c r="BH244">
        <v>0.1146060291645174</v>
      </c>
      <c r="BI244">
        <v>0.1239331592153923</v>
      </c>
      <c r="BJ244">
        <v>-2.0969755880483412</v>
      </c>
      <c r="BK244">
        <v>2.0918776136488512E-2</v>
      </c>
    </row>
    <row r="245" spans="1:63" x14ac:dyDescent="0.25">
      <c r="B245" t="s">
        <v>618</v>
      </c>
      <c r="C245" t="s">
        <v>85</v>
      </c>
      <c r="D245">
        <v>150</v>
      </c>
      <c r="E245">
        <v>9.2999999999999999E-2</v>
      </c>
      <c r="F245">
        <v>150</v>
      </c>
      <c r="G245">
        <v>0.58625005646527373</v>
      </c>
      <c r="H245">
        <v>50</v>
      </c>
      <c r="I245" t="s">
        <v>196</v>
      </c>
      <c r="J245" t="s">
        <v>614</v>
      </c>
      <c r="K245">
        <v>0.57470061405985307</v>
      </c>
      <c r="L245" t="s">
        <v>953</v>
      </c>
      <c r="M245">
        <v>0.1239331592153923</v>
      </c>
      <c r="N245">
        <v>1.767192227334146E-2</v>
      </c>
      <c r="O245">
        <v>-2.0969755880483412</v>
      </c>
      <c r="P245">
        <v>0.13136831303093149</v>
      </c>
      <c r="Q245">
        <v>0.1022303663895206</v>
      </c>
      <c r="R245">
        <v>0.15196713426597391</v>
      </c>
      <c r="S245">
        <v>-2.2805265186345989</v>
      </c>
      <c r="T245">
        <v>-1.884091003652546</v>
      </c>
      <c r="U245">
        <v>0.93687605577165967</v>
      </c>
      <c r="V245">
        <v>1.0009819467816921</v>
      </c>
      <c r="W245">
        <v>2665.7215624969322</v>
      </c>
      <c r="X245">
        <v>3134.1077681705619</v>
      </c>
      <c r="Y245">
        <v>0</v>
      </c>
      <c r="Z245">
        <v>-1.507466067597651</v>
      </c>
      <c r="AA245">
        <v>0.2200511738540793</v>
      </c>
      <c r="AB245">
        <v>0.20176463954577031</v>
      </c>
      <c r="AC245">
        <v>4.9864364480460707E-2</v>
      </c>
      <c r="AD245">
        <v>-1.799481734515024</v>
      </c>
      <c r="AE245">
        <v>-1.1558442198958541</v>
      </c>
      <c r="AF245">
        <v>0.14271551289889689</v>
      </c>
      <c r="AG245">
        <v>0.30389218785854449</v>
      </c>
      <c r="AH245">
        <v>1</v>
      </c>
      <c r="AI245">
        <v>1</v>
      </c>
      <c r="AJ245">
        <v>0.48350175971686371</v>
      </c>
      <c r="AK245">
        <v>0.1912781621592497</v>
      </c>
      <c r="AL245" t="s">
        <v>113</v>
      </c>
      <c r="AM245">
        <v>0.56071534368413856</v>
      </c>
      <c r="AN245">
        <v>3.2006291452097661E-3</v>
      </c>
      <c r="AU245">
        <v>1.697387994286307E-2</v>
      </c>
      <c r="AV245">
        <v>8.0780900091423282E-4</v>
      </c>
      <c r="AY245">
        <v>7.4471651776143403E-3</v>
      </c>
      <c r="AZ245">
        <v>1.5313012303413991E-3</v>
      </c>
      <c r="BA245">
        <v>0.97369008277773561</v>
      </c>
      <c r="BB245">
        <v>0.97193608829625133</v>
      </c>
      <c r="BC245">
        <v>0.96541786941178553</v>
      </c>
      <c r="BD245">
        <v>1</v>
      </c>
      <c r="BE245">
        <v>1</v>
      </c>
      <c r="BF245">
        <v>4.8307046914889178E-2</v>
      </c>
      <c r="BG245">
        <v>2.3939223435213248E-3</v>
      </c>
      <c r="BH245">
        <v>4.9556379377507988E-2</v>
      </c>
      <c r="BI245">
        <v>0.1239331592153923</v>
      </c>
      <c r="BJ245">
        <v>-2.0969755880483412</v>
      </c>
      <c r="BK245">
        <v>4.8307046914889178E-2</v>
      </c>
    </row>
    <row r="246" spans="1:63" x14ac:dyDescent="0.25">
      <c r="B246" t="s">
        <v>625</v>
      </c>
      <c r="C246" t="s">
        <v>85</v>
      </c>
      <c r="D246">
        <v>150</v>
      </c>
      <c r="E246">
        <v>0.13</v>
      </c>
      <c r="F246">
        <v>150</v>
      </c>
      <c r="G246">
        <v>0.5846747882552229</v>
      </c>
      <c r="H246">
        <v>21</v>
      </c>
      <c r="I246" t="s">
        <v>196</v>
      </c>
      <c r="J246" t="s">
        <v>614</v>
      </c>
      <c r="K246">
        <v>0.57470061405985307</v>
      </c>
      <c r="L246" t="s">
        <v>953</v>
      </c>
      <c r="M246">
        <v>0.1239331592153923</v>
      </c>
      <c r="N246">
        <v>1.767192227334146E-2</v>
      </c>
      <c r="O246">
        <v>-2.0969755880483412</v>
      </c>
      <c r="P246">
        <v>0.13136831303093149</v>
      </c>
      <c r="Q246">
        <v>0.1022303663895206</v>
      </c>
      <c r="R246">
        <v>0.15196713426597391</v>
      </c>
      <c r="S246">
        <v>-2.2805265186345989</v>
      </c>
      <c r="T246">
        <v>-1.884091003652546</v>
      </c>
      <c r="U246">
        <v>0.93687605577165967</v>
      </c>
      <c r="V246">
        <v>1.0009819467816921</v>
      </c>
      <c r="W246">
        <v>2665.7215624969322</v>
      </c>
      <c r="X246">
        <v>3134.1077681705619</v>
      </c>
      <c r="Y246">
        <v>0</v>
      </c>
      <c r="Z246">
        <v>-1.507466067597651</v>
      </c>
      <c r="AA246">
        <v>0.2200511738540793</v>
      </c>
      <c r="AB246">
        <v>0.20176463954577031</v>
      </c>
      <c r="AC246">
        <v>4.9864364480460707E-2</v>
      </c>
      <c r="AD246">
        <v>-1.799481734515024</v>
      </c>
      <c r="AE246">
        <v>-1.1558442198958541</v>
      </c>
      <c r="AF246">
        <v>0.14271551289889689</v>
      </c>
      <c r="AG246">
        <v>0.30389218785854449</v>
      </c>
      <c r="AH246">
        <v>1</v>
      </c>
      <c r="AI246">
        <v>1</v>
      </c>
      <c r="AJ246">
        <v>0.48350175971686371</v>
      </c>
      <c r="AK246">
        <v>0.1912781621592497</v>
      </c>
      <c r="AL246" t="s">
        <v>113</v>
      </c>
      <c r="AM246">
        <v>0.56071534368413856</v>
      </c>
      <c r="AN246">
        <v>3.2006291452097661E-3</v>
      </c>
      <c r="AU246">
        <v>1.697387994286307E-2</v>
      </c>
      <c r="AV246">
        <v>8.0780900091423282E-4</v>
      </c>
      <c r="AY246">
        <v>7.4471651776143403E-3</v>
      </c>
      <c r="AZ246">
        <v>1.5313012303413991E-3</v>
      </c>
      <c r="BA246">
        <v>0.97369008277773561</v>
      </c>
      <c r="BB246">
        <v>0.97193608829625133</v>
      </c>
      <c r="BC246">
        <v>0.96541786941178553</v>
      </c>
      <c r="BD246">
        <v>1</v>
      </c>
      <c r="BE246">
        <v>1</v>
      </c>
      <c r="BF246">
        <v>4.6750004403182249E-2</v>
      </c>
      <c r="BG246">
        <v>2.3983902029411411E-3</v>
      </c>
      <c r="BH246">
        <v>5.1302459402076193E-2</v>
      </c>
      <c r="BI246">
        <v>0.1239331592153923</v>
      </c>
      <c r="BJ246">
        <v>-2.0969755880483412</v>
      </c>
      <c r="BK246">
        <v>4.6750004403182249E-2</v>
      </c>
    </row>
    <row r="247" spans="1:63" x14ac:dyDescent="0.25">
      <c r="B247" t="s">
        <v>873</v>
      </c>
      <c r="C247" t="s">
        <v>85</v>
      </c>
      <c r="D247">
        <v>150</v>
      </c>
      <c r="E247">
        <v>0.182</v>
      </c>
      <c r="F247">
        <v>150</v>
      </c>
      <c r="G247">
        <v>0.56901298701298686</v>
      </c>
      <c r="H247">
        <v>1.7</v>
      </c>
      <c r="I247" t="s">
        <v>196</v>
      </c>
      <c r="J247" t="s">
        <v>614</v>
      </c>
      <c r="K247">
        <v>0.57470061405985307</v>
      </c>
      <c r="L247" t="s">
        <v>953</v>
      </c>
      <c r="M247">
        <v>0.1239331592153923</v>
      </c>
      <c r="N247">
        <v>1.767192227334146E-2</v>
      </c>
      <c r="O247">
        <v>-2.0969755880483412</v>
      </c>
      <c r="P247">
        <v>0.13136831303093149</v>
      </c>
      <c r="Q247">
        <v>0.1022303663895206</v>
      </c>
      <c r="R247">
        <v>0.15196713426597391</v>
      </c>
      <c r="S247">
        <v>-2.2805265186345989</v>
      </c>
      <c r="T247">
        <v>-1.884091003652546</v>
      </c>
      <c r="U247">
        <v>0.93687605577165967</v>
      </c>
      <c r="V247">
        <v>1.0009819467816921</v>
      </c>
      <c r="W247">
        <v>2665.7215624969322</v>
      </c>
      <c r="X247">
        <v>3134.1077681705619</v>
      </c>
      <c r="Y247">
        <v>0</v>
      </c>
      <c r="Z247">
        <v>-1.507466067597651</v>
      </c>
      <c r="AA247">
        <v>0.2200511738540793</v>
      </c>
      <c r="AB247">
        <v>0.20176463954577031</v>
      </c>
      <c r="AC247">
        <v>4.9864364480460707E-2</v>
      </c>
      <c r="AD247">
        <v>-1.799481734515024</v>
      </c>
      <c r="AE247">
        <v>-1.1558442198958541</v>
      </c>
      <c r="AF247">
        <v>0.14271551289889689</v>
      </c>
      <c r="AG247">
        <v>0.30389218785854449</v>
      </c>
      <c r="AH247">
        <v>1</v>
      </c>
      <c r="AI247">
        <v>1</v>
      </c>
      <c r="AJ247">
        <v>0.48350175971686371</v>
      </c>
      <c r="AK247">
        <v>0.1912781621592497</v>
      </c>
      <c r="AL247" t="s">
        <v>113</v>
      </c>
      <c r="AM247">
        <v>0.56071534368413856</v>
      </c>
      <c r="AN247">
        <v>3.2006291452097661E-3</v>
      </c>
      <c r="AU247">
        <v>1.697387994286307E-2</v>
      </c>
      <c r="AV247">
        <v>8.0780900091423282E-4</v>
      </c>
      <c r="AY247">
        <v>7.4471651776143403E-3</v>
      </c>
      <c r="AZ247">
        <v>1.5313012303413991E-3</v>
      </c>
      <c r="BA247">
        <v>0.97369008277773561</v>
      </c>
      <c r="BB247">
        <v>0.97193608829625133</v>
      </c>
      <c r="BC247">
        <v>0.96541786941178553</v>
      </c>
      <c r="BD247">
        <v>1</v>
      </c>
      <c r="BE247">
        <v>1</v>
      </c>
      <c r="BF247">
        <v>3.107163537363768E-2</v>
      </c>
      <c r="BG247">
        <v>2.3944115062483392E-3</v>
      </c>
      <c r="BH247">
        <v>7.7061006846129709E-2</v>
      </c>
      <c r="BI247">
        <v>0.1239331592153923</v>
      </c>
      <c r="BJ247">
        <v>-2.0969755880483412</v>
      </c>
      <c r="BK247">
        <v>3.107163537363768E-2</v>
      </c>
    </row>
    <row r="248" spans="1:63" x14ac:dyDescent="0.25">
      <c r="B248" t="s">
        <v>886</v>
      </c>
      <c r="C248" t="s">
        <v>85</v>
      </c>
      <c r="D248">
        <v>150</v>
      </c>
      <c r="E248">
        <v>9.5000000000000001E-2</v>
      </c>
      <c r="F248">
        <v>150</v>
      </c>
      <c r="G248">
        <v>0.50754723320158091</v>
      </c>
      <c r="H248">
        <v>18</v>
      </c>
      <c r="I248" t="s">
        <v>196</v>
      </c>
      <c r="J248" t="s">
        <v>615</v>
      </c>
      <c r="K248">
        <v>0.51343176877470342</v>
      </c>
      <c r="L248" t="s">
        <v>954</v>
      </c>
      <c r="M248">
        <v>0.1094476077502963</v>
      </c>
      <c r="N248">
        <v>1.048081006604275E-2</v>
      </c>
      <c r="O248">
        <v>-2.2164276979943609</v>
      </c>
      <c r="P248">
        <v>8.9016067973423943E-2</v>
      </c>
      <c r="Q248">
        <v>9.6537221370661036E-2</v>
      </c>
      <c r="R248">
        <v>0.12532663920544279</v>
      </c>
      <c r="S248">
        <v>-2.337826631322832</v>
      </c>
      <c r="T248">
        <v>-2.0768318365408431</v>
      </c>
      <c r="U248">
        <v>0.95945164514398074</v>
      </c>
      <c r="V248">
        <v>1.00223353832643</v>
      </c>
      <c r="W248">
        <v>2580.1508690248838</v>
      </c>
      <c r="X248">
        <v>2995.7377846922168</v>
      </c>
      <c r="Y248">
        <v>0</v>
      </c>
      <c r="Z248">
        <v>-1.5495930885</v>
      </c>
      <c r="AA248">
        <v>0.24755169923725309</v>
      </c>
      <c r="AB248">
        <v>0.17992998813304709</v>
      </c>
      <c r="AC248">
        <v>6.0201729765501373E-2</v>
      </c>
      <c r="AD248">
        <v>-1.8203765649721211</v>
      </c>
      <c r="AE248">
        <v>-1.250745015799662</v>
      </c>
      <c r="AF248">
        <v>0.1500391826311458</v>
      </c>
      <c r="AG248">
        <v>0.34621330382831628</v>
      </c>
      <c r="AH248">
        <v>1</v>
      </c>
      <c r="AI248">
        <v>1</v>
      </c>
      <c r="AJ248">
        <v>0.48311504737846561</v>
      </c>
      <c r="AK248">
        <v>0.18151148019263791</v>
      </c>
      <c r="AL248" t="s">
        <v>113</v>
      </c>
      <c r="AM248">
        <v>0.56071534368413856</v>
      </c>
      <c r="AN248">
        <v>3.2006291452097661E-3</v>
      </c>
      <c r="AU248">
        <v>1.697387994286307E-2</v>
      </c>
      <c r="AV248">
        <v>8.0780900091423282E-4</v>
      </c>
      <c r="AY248">
        <v>7.4471651776143403E-3</v>
      </c>
      <c r="AZ248">
        <v>1.5313012303413991E-3</v>
      </c>
      <c r="BA248">
        <v>0.97369008277773561</v>
      </c>
      <c r="BB248">
        <v>0.97193608829625133</v>
      </c>
      <c r="BC248">
        <v>0.96541786941178553</v>
      </c>
      <c r="BD248">
        <v>1</v>
      </c>
      <c r="BE248">
        <v>1</v>
      </c>
      <c r="BF248">
        <v>-3.0403961341113998E-2</v>
      </c>
      <c r="BG248">
        <v>2.3970269396468278E-3</v>
      </c>
      <c r="BH248">
        <v>-7.8839297049277238E-2</v>
      </c>
      <c r="BI248">
        <v>0.1094476077502963</v>
      </c>
      <c r="BJ248">
        <v>-2.2164276979943609</v>
      </c>
      <c r="BK248">
        <v>-3.0403961341113998E-2</v>
      </c>
    </row>
    <row r="249" spans="1:63" x14ac:dyDescent="0.25">
      <c r="B249" t="s">
        <v>889</v>
      </c>
      <c r="C249" t="s">
        <v>85</v>
      </c>
      <c r="D249">
        <v>150</v>
      </c>
      <c r="E249">
        <v>0.13</v>
      </c>
      <c r="F249">
        <v>150</v>
      </c>
      <c r="G249">
        <v>0.51642326369282876</v>
      </c>
      <c r="H249">
        <v>7</v>
      </c>
      <c r="I249" t="s">
        <v>196</v>
      </c>
      <c r="J249" t="s">
        <v>615</v>
      </c>
      <c r="K249">
        <v>0.51343176877470342</v>
      </c>
      <c r="L249" t="s">
        <v>954</v>
      </c>
      <c r="M249">
        <v>0.1094476077502963</v>
      </c>
      <c r="N249">
        <v>1.048081006604275E-2</v>
      </c>
      <c r="O249">
        <v>-2.2164276979943609</v>
      </c>
      <c r="P249">
        <v>8.9016067973423943E-2</v>
      </c>
      <c r="Q249">
        <v>9.6537221370661036E-2</v>
      </c>
      <c r="R249">
        <v>0.12532663920544279</v>
      </c>
      <c r="S249">
        <v>-2.337826631322832</v>
      </c>
      <c r="T249">
        <v>-2.0768318365408431</v>
      </c>
      <c r="U249">
        <v>0.95945164514398074</v>
      </c>
      <c r="V249">
        <v>1.00223353832643</v>
      </c>
      <c r="W249">
        <v>2580.1508690248838</v>
      </c>
      <c r="X249">
        <v>2995.7377846922168</v>
      </c>
      <c r="Y249">
        <v>0</v>
      </c>
      <c r="Z249">
        <v>-1.5495930885</v>
      </c>
      <c r="AA249">
        <v>0.24755169923725309</v>
      </c>
      <c r="AB249">
        <v>0.17992998813304709</v>
      </c>
      <c r="AC249">
        <v>6.0201729765501373E-2</v>
      </c>
      <c r="AD249">
        <v>-1.8203765649721211</v>
      </c>
      <c r="AE249">
        <v>-1.250745015799662</v>
      </c>
      <c r="AF249">
        <v>0.1500391826311458</v>
      </c>
      <c r="AG249">
        <v>0.34621330382831628</v>
      </c>
      <c r="AH249">
        <v>1</v>
      </c>
      <c r="AI249">
        <v>1</v>
      </c>
      <c r="AJ249">
        <v>0.48311504737846561</v>
      </c>
      <c r="AK249">
        <v>0.18151148019263791</v>
      </c>
      <c r="AL249" t="s">
        <v>113</v>
      </c>
      <c r="AM249">
        <v>0.56071534368413856</v>
      </c>
      <c r="AN249">
        <v>3.2006291452097661E-3</v>
      </c>
      <c r="AU249">
        <v>1.697387994286307E-2</v>
      </c>
      <c r="AV249">
        <v>8.0780900091423282E-4</v>
      </c>
      <c r="AY249">
        <v>7.4471651776143403E-3</v>
      </c>
      <c r="AZ249">
        <v>1.5313012303413991E-3</v>
      </c>
      <c r="BA249">
        <v>0.97369008277773561</v>
      </c>
      <c r="BB249">
        <v>0.97193608829625133</v>
      </c>
      <c r="BC249">
        <v>0.96541786941178553</v>
      </c>
      <c r="BD249">
        <v>1</v>
      </c>
      <c r="BE249">
        <v>1</v>
      </c>
      <c r="BF249">
        <v>-2.1502909291973901E-2</v>
      </c>
      <c r="BG249">
        <v>2.3891552687700661E-3</v>
      </c>
      <c r="BH249">
        <v>-0.111108466130294</v>
      </c>
      <c r="BI249">
        <v>0.1094476077502963</v>
      </c>
      <c r="BJ249">
        <v>-2.2164276979943609</v>
      </c>
      <c r="BK249">
        <v>-2.1502909291973901E-2</v>
      </c>
    </row>
    <row r="250" spans="1:63" x14ac:dyDescent="0.25">
      <c r="B250" t="s">
        <v>890</v>
      </c>
      <c r="C250" t="s">
        <v>85</v>
      </c>
      <c r="D250">
        <v>150</v>
      </c>
      <c r="E250">
        <v>0.15</v>
      </c>
      <c r="F250">
        <v>150</v>
      </c>
      <c r="G250">
        <v>0.51560533596837932</v>
      </c>
      <c r="H250">
        <v>5</v>
      </c>
      <c r="I250" t="s">
        <v>196</v>
      </c>
      <c r="J250" t="s">
        <v>615</v>
      </c>
      <c r="K250">
        <v>0.51343176877470342</v>
      </c>
      <c r="L250" t="s">
        <v>954</v>
      </c>
      <c r="M250">
        <v>0.1094476077502963</v>
      </c>
      <c r="N250">
        <v>1.048081006604275E-2</v>
      </c>
      <c r="O250">
        <v>-2.2164276979943609</v>
      </c>
      <c r="P250">
        <v>8.9016067973423943E-2</v>
      </c>
      <c r="Q250">
        <v>9.6537221370661036E-2</v>
      </c>
      <c r="R250">
        <v>0.12532663920544279</v>
      </c>
      <c r="S250">
        <v>-2.337826631322832</v>
      </c>
      <c r="T250">
        <v>-2.0768318365408431</v>
      </c>
      <c r="U250">
        <v>0.95945164514398074</v>
      </c>
      <c r="V250">
        <v>1.00223353832643</v>
      </c>
      <c r="W250">
        <v>2580.1508690248838</v>
      </c>
      <c r="X250">
        <v>2995.7377846922168</v>
      </c>
      <c r="Y250">
        <v>0</v>
      </c>
      <c r="Z250">
        <v>-1.5495930885</v>
      </c>
      <c r="AA250">
        <v>0.24755169923725309</v>
      </c>
      <c r="AB250">
        <v>0.17992998813304709</v>
      </c>
      <c r="AC250">
        <v>6.0201729765501373E-2</v>
      </c>
      <c r="AD250">
        <v>-1.8203765649721211</v>
      </c>
      <c r="AE250">
        <v>-1.250745015799662</v>
      </c>
      <c r="AF250">
        <v>0.1500391826311458</v>
      </c>
      <c r="AG250">
        <v>0.34621330382831628</v>
      </c>
      <c r="AH250">
        <v>1</v>
      </c>
      <c r="AI250">
        <v>1</v>
      </c>
      <c r="AJ250">
        <v>0.48311504737846561</v>
      </c>
      <c r="AK250">
        <v>0.18151148019263791</v>
      </c>
      <c r="AL250" t="s">
        <v>113</v>
      </c>
      <c r="AM250">
        <v>0.56071534368413856</v>
      </c>
      <c r="AN250">
        <v>3.2006291452097661E-3</v>
      </c>
      <c r="AU250">
        <v>1.697387994286307E-2</v>
      </c>
      <c r="AV250">
        <v>8.0780900091423282E-4</v>
      </c>
      <c r="AY250">
        <v>7.4471651776143403E-3</v>
      </c>
      <c r="AZ250">
        <v>1.5313012303413991E-3</v>
      </c>
      <c r="BA250">
        <v>0.97369008277773561</v>
      </c>
      <c r="BB250">
        <v>0.97193608829625133</v>
      </c>
      <c r="BC250">
        <v>0.96541786941178553</v>
      </c>
      <c r="BD250">
        <v>1</v>
      </c>
      <c r="BE250">
        <v>1</v>
      </c>
      <c r="BF250">
        <v>-2.2328849159649881E-2</v>
      </c>
      <c r="BG250">
        <v>2.3932402539146151E-3</v>
      </c>
      <c r="BH250">
        <v>-0.10718153169485339</v>
      </c>
      <c r="BI250">
        <v>0.1094476077502963</v>
      </c>
      <c r="BJ250">
        <v>-2.2164276979943609</v>
      </c>
      <c r="BK250">
        <v>-2.2328849159649881E-2</v>
      </c>
    </row>
    <row r="251" spans="1:63" x14ac:dyDescent="0.25">
      <c r="B251" t="s">
        <v>891</v>
      </c>
      <c r="C251" t="s">
        <v>85</v>
      </c>
      <c r="D251">
        <v>150</v>
      </c>
      <c r="E251">
        <v>7.6999999999999999E-2</v>
      </c>
      <c r="F251">
        <v>150</v>
      </c>
      <c r="G251">
        <v>0.51415124223602471</v>
      </c>
      <c r="H251">
        <v>65</v>
      </c>
      <c r="I251" t="s">
        <v>196</v>
      </c>
      <c r="J251" t="s">
        <v>615</v>
      </c>
      <c r="K251">
        <v>0.51343176877470342</v>
      </c>
      <c r="L251" t="s">
        <v>954</v>
      </c>
      <c r="M251">
        <v>0.1094476077502963</v>
      </c>
      <c r="N251">
        <v>1.048081006604275E-2</v>
      </c>
      <c r="O251">
        <v>-2.2164276979943609</v>
      </c>
      <c r="P251">
        <v>8.9016067973423943E-2</v>
      </c>
      <c r="Q251">
        <v>9.6537221370661036E-2</v>
      </c>
      <c r="R251">
        <v>0.12532663920544279</v>
      </c>
      <c r="S251">
        <v>-2.337826631322832</v>
      </c>
      <c r="T251">
        <v>-2.0768318365408431</v>
      </c>
      <c r="U251">
        <v>0.95945164514398074</v>
      </c>
      <c r="V251">
        <v>1.00223353832643</v>
      </c>
      <c r="W251">
        <v>2580.1508690248838</v>
      </c>
      <c r="X251">
        <v>2995.7377846922168</v>
      </c>
      <c r="Y251">
        <v>0</v>
      </c>
      <c r="Z251">
        <v>-1.5495930885</v>
      </c>
      <c r="AA251">
        <v>0.24755169923725309</v>
      </c>
      <c r="AB251">
        <v>0.17992998813304709</v>
      </c>
      <c r="AC251">
        <v>6.0201729765501373E-2</v>
      </c>
      <c r="AD251">
        <v>-1.8203765649721211</v>
      </c>
      <c r="AE251">
        <v>-1.250745015799662</v>
      </c>
      <c r="AF251">
        <v>0.1500391826311458</v>
      </c>
      <c r="AG251">
        <v>0.34621330382831628</v>
      </c>
      <c r="AH251">
        <v>1</v>
      </c>
      <c r="AI251">
        <v>1</v>
      </c>
      <c r="AJ251">
        <v>0.48311504737846561</v>
      </c>
      <c r="AK251">
        <v>0.18151148019263791</v>
      </c>
      <c r="AL251" t="s">
        <v>113</v>
      </c>
      <c r="AM251">
        <v>0.56071534368413856</v>
      </c>
      <c r="AN251">
        <v>3.2006291452097661E-3</v>
      </c>
      <c r="AU251">
        <v>1.697387994286307E-2</v>
      </c>
      <c r="AV251">
        <v>8.0780900091423282E-4</v>
      </c>
      <c r="AY251">
        <v>7.4471651776143403E-3</v>
      </c>
      <c r="AZ251">
        <v>1.5313012303413991E-3</v>
      </c>
      <c r="BA251">
        <v>0.97369008277773561</v>
      </c>
      <c r="BB251">
        <v>0.97193608829625133</v>
      </c>
      <c r="BC251">
        <v>0.96541786941178553</v>
      </c>
      <c r="BD251">
        <v>1</v>
      </c>
      <c r="BE251">
        <v>1</v>
      </c>
      <c r="BF251">
        <v>-2.378105972314996E-2</v>
      </c>
      <c r="BG251">
        <v>2.3817712107741568E-3</v>
      </c>
      <c r="BH251">
        <v>-0.10015412426955871</v>
      </c>
      <c r="BI251">
        <v>0.1094476077502963</v>
      </c>
      <c r="BJ251">
        <v>-2.2164276979943609</v>
      </c>
      <c r="BK251">
        <v>-2.378105972314996E-2</v>
      </c>
    </row>
    <row r="252" spans="1:63" x14ac:dyDescent="0.25">
      <c r="B252" t="s">
        <v>614</v>
      </c>
      <c r="C252" t="s">
        <v>85</v>
      </c>
      <c r="D252">
        <v>150</v>
      </c>
      <c r="E252">
        <v>0.23699999999999999</v>
      </c>
      <c r="F252">
        <v>150</v>
      </c>
      <c r="G252">
        <v>0.48752315076228109</v>
      </c>
      <c r="H252">
        <v>0.7</v>
      </c>
      <c r="I252" t="s">
        <v>196</v>
      </c>
      <c r="J252" t="s">
        <v>616</v>
      </c>
      <c r="K252">
        <v>0.49272355543007712</v>
      </c>
      <c r="L252" t="s">
        <v>955</v>
      </c>
      <c r="M252">
        <v>0.118823224832285</v>
      </c>
      <c r="N252">
        <v>4.739589857329897E-3</v>
      </c>
      <c r="O252">
        <v>-2.1309060115763829</v>
      </c>
      <c r="P252">
        <v>3.9643432920216833E-2</v>
      </c>
      <c r="Q252">
        <v>0.11190670039270149</v>
      </c>
      <c r="R252">
        <v>0.12645101250700561</v>
      </c>
      <c r="S252">
        <v>-2.1900897870876612</v>
      </c>
      <c r="T252">
        <v>-2.0679002987288442</v>
      </c>
      <c r="U252">
        <v>0.96351590594829173</v>
      </c>
      <c r="V252">
        <v>1.0013991073104711</v>
      </c>
      <c r="W252">
        <v>3338.0108911552679</v>
      </c>
      <c r="X252">
        <v>3122.5451279451599</v>
      </c>
      <c r="Y252">
        <v>0</v>
      </c>
      <c r="Z252">
        <v>-1.471459093911138</v>
      </c>
      <c r="AA252">
        <v>0.24396235811438141</v>
      </c>
      <c r="AB252">
        <v>6.0939046505674152E-2</v>
      </c>
      <c r="AC252">
        <v>2.3086843765201509E-2</v>
      </c>
      <c r="AD252">
        <v>-1.5713699974314079</v>
      </c>
      <c r="AE252">
        <v>-1.379116798581953</v>
      </c>
      <c r="AF252">
        <v>0.20478839821941081</v>
      </c>
      <c r="AG252">
        <v>0.27759624066226568</v>
      </c>
      <c r="AH252">
        <v>1</v>
      </c>
      <c r="AI252">
        <v>1</v>
      </c>
      <c r="AJ252">
        <v>0.48161782242935769</v>
      </c>
      <c r="AK252">
        <v>0.21335217439109441</v>
      </c>
      <c r="AL252" t="s">
        <v>113</v>
      </c>
      <c r="AM252">
        <v>0.56071534368413856</v>
      </c>
      <c r="AN252">
        <v>3.2006291452097661E-3</v>
      </c>
      <c r="AU252">
        <v>1.697387994286307E-2</v>
      </c>
      <c r="AV252">
        <v>8.0780900091423282E-4</v>
      </c>
      <c r="AY252">
        <v>7.4471651776143403E-3</v>
      </c>
      <c r="AZ252">
        <v>1.5313012303413991E-3</v>
      </c>
      <c r="BA252">
        <v>0.97369008277773561</v>
      </c>
      <c r="BB252">
        <v>0.97193608829625133</v>
      </c>
      <c r="BC252">
        <v>0.96541786941178553</v>
      </c>
      <c r="BD252">
        <v>1</v>
      </c>
      <c r="BE252">
        <v>1</v>
      </c>
      <c r="BF252">
        <v>-5.0416035999669533E-2</v>
      </c>
      <c r="BG252">
        <v>2.3907611217089909E-3</v>
      </c>
      <c r="BH252">
        <v>-4.7420648496138473E-2</v>
      </c>
      <c r="BI252">
        <v>0.118823224832285</v>
      </c>
      <c r="BJ252">
        <v>-2.1309060115763829</v>
      </c>
      <c r="BK252">
        <v>-5.0416035999669533E-2</v>
      </c>
    </row>
    <row r="253" spans="1:63" x14ac:dyDescent="0.25">
      <c r="B253" t="s">
        <v>615</v>
      </c>
      <c r="C253" t="s">
        <v>85</v>
      </c>
      <c r="D253">
        <v>150</v>
      </c>
      <c r="E253">
        <v>0.1</v>
      </c>
      <c r="F253">
        <v>150</v>
      </c>
      <c r="G253">
        <v>0.50024647092038388</v>
      </c>
      <c r="H253">
        <v>25</v>
      </c>
      <c r="I253" t="s">
        <v>196</v>
      </c>
      <c r="J253" t="s">
        <v>616</v>
      </c>
      <c r="K253">
        <v>0.49272355543007712</v>
      </c>
      <c r="L253" t="s">
        <v>955</v>
      </c>
      <c r="M253">
        <v>0.118823224832285</v>
      </c>
      <c r="N253">
        <v>4.739589857329897E-3</v>
      </c>
      <c r="O253">
        <v>-2.1309060115763829</v>
      </c>
      <c r="P253">
        <v>3.9643432920216833E-2</v>
      </c>
      <c r="Q253">
        <v>0.11190670039270149</v>
      </c>
      <c r="R253">
        <v>0.12645101250700561</v>
      </c>
      <c r="S253">
        <v>-2.1900897870876612</v>
      </c>
      <c r="T253">
        <v>-2.0679002987288442</v>
      </c>
      <c r="U253">
        <v>0.96351590594829173</v>
      </c>
      <c r="V253">
        <v>1.0013991073104711</v>
      </c>
      <c r="W253">
        <v>3338.0108911552679</v>
      </c>
      <c r="X253">
        <v>3122.5451279451599</v>
      </c>
      <c r="Y253">
        <v>0</v>
      </c>
      <c r="Z253">
        <v>-1.471459093911138</v>
      </c>
      <c r="AA253">
        <v>0.24396235811438141</v>
      </c>
      <c r="AB253">
        <v>6.0939046505674152E-2</v>
      </c>
      <c r="AC253">
        <v>2.3086843765201509E-2</v>
      </c>
      <c r="AD253">
        <v>-1.5713699974314079</v>
      </c>
      <c r="AE253">
        <v>-1.379116798581953</v>
      </c>
      <c r="AF253">
        <v>0.20478839821941081</v>
      </c>
      <c r="AG253">
        <v>0.27759624066226568</v>
      </c>
      <c r="AH253">
        <v>1</v>
      </c>
      <c r="AI253">
        <v>1</v>
      </c>
      <c r="AJ253">
        <v>0.48161782242935769</v>
      </c>
      <c r="AK253">
        <v>0.21335217439109441</v>
      </c>
      <c r="AL253" t="s">
        <v>113</v>
      </c>
      <c r="AM253">
        <v>0.56071534368413856</v>
      </c>
      <c r="AN253">
        <v>3.2006291452097661E-3</v>
      </c>
      <c r="AU253">
        <v>1.697387994286307E-2</v>
      </c>
      <c r="AV253">
        <v>8.0780900091423282E-4</v>
      </c>
      <c r="AY253">
        <v>7.4471651776143403E-3</v>
      </c>
      <c r="AZ253">
        <v>1.5313012303413991E-3</v>
      </c>
      <c r="BA253">
        <v>0.97369008277773561</v>
      </c>
      <c r="BB253">
        <v>0.97193608829625133</v>
      </c>
      <c r="BC253">
        <v>0.96541786941178553</v>
      </c>
      <c r="BD253">
        <v>1</v>
      </c>
      <c r="BE253">
        <v>1</v>
      </c>
      <c r="BF253">
        <v>-3.7682225836227247E-2</v>
      </c>
      <c r="BG253">
        <v>2.4028815532973358E-3</v>
      </c>
      <c r="BH253">
        <v>-6.3766975012055527E-2</v>
      </c>
      <c r="BI253">
        <v>0.118823224832285</v>
      </c>
      <c r="BJ253">
        <v>-2.1309060115763829</v>
      </c>
      <c r="BK253">
        <v>-3.7682225836227247E-2</v>
      </c>
    </row>
    <row r="254" spans="1:63" x14ac:dyDescent="0.25">
      <c r="B254" t="s">
        <v>616</v>
      </c>
      <c r="C254" t="s">
        <v>85</v>
      </c>
      <c r="D254">
        <v>150</v>
      </c>
      <c r="E254">
        <v>0.15</v>
      </c>
      <c r="F254">
        <v>150</v>
      </c>
      <c r="G254">
        <v>0.49458156408808568</v>
      </c>
      <c r="H254">
        <v>5</v>
      </c>
      <c r="I254" t="s">
        <v>196</v>
      </c>
      <c r="J254" t="s">
        <v>616</v>
      </c>
      <c r="K254">
        <v>0.49272355543007712</v>
      </c>
      <c r="L254" t="s">
        <v>955</v>
      </c>
      <c r="M254">
        <v>0.118823224832285</v>
      </c>
      <c r="N254">
        <v>4.739589857329897E-3</v>
      </c>
      <c r="O254">
        <v>-2.1309060115763829</v>
      </c>
      <c r="P254">
        <v>3.9643432920216833E-2</v>
      </c>
      <c r="Q254">
        <v>0.11190670039270149</v>
      </c>
      <c r="R254">
        <v>0.12645101250700561</v>
      </c>
      <c r="S254">
        <v>-2.1900897870876612</v>
      </c>
      <c r="T254">
        <v>-2.0679002987288442</v>
      </c>
      <c r="U254">
        <v>0.96351590594829173</v>
      </c>
      <c r="V254">
        <v>1.0013991073104711</v>
      </c>
      <c r="W254">
        <v>3338.0108911552679</v>
      </c>
      <c r="X254">
        <v>3122.5451279451599</v>
      </c>
      <c r="Y254">
        <v>0</v>
      </c>
      <c r="Z254">
        <v>-1.471459093911138</v>
      </c>
      <c r="AA254">
        <v>0.24396235811438141</v>
      </c>
      <c r="AB254">
        <v>6.0939046505674152E-2</v>
      </c>
      <c r="AC254">
        <v>2.3086843765201509E-2</v>
      </c>
      <c r="AD254">
        <v>-1.5713699974314079</v>
      </c>
      <c r="AE254">
        <v>-1.379116798581953</v>
      </c>
      <c r="AF254">
        <v>0.20478839821941081</v>
      </c>
      <c r="AG254">
        <v>0.27759624066226568</v>
      </c>
      <c r="AH254">
        <v>1</v>
      </c>
      <c r="AI254">
        <v>1</v>
      </c>
      <c r="AJ254">
        <v>0.48161782242935769</v>
      </c>
      <c r="AK254">
        <v>0.21335217439109441</v>
      </c>
      <c r="AL254" t="s">
        <v>113</v>
      </c>
      <c r="AM254">
        <v>0.56071534368413856</v>
      </c>
      <c r="AN254">
        <v>3.2006291452097661E-3</v>
      </c>
      <c r="AU254">
        <v>1.697387994286307E-2</v>
      </c>
      <c r="AV254">
        <v>8.0780900091423282E-4</v>
      </c>
      <c r="AY254">
        <v>7.4471651776143403E-3</v>
      </c>
      <c r="AZ254">
        <v>1.5313012303413991E-3</v>
      </c>
      <c r="BA254">
        <v>0.97369008277773561</v>
      </c>
      <c r="BB254">
        <v>0.97193608829625133</v>
      </c>
      <c r="BC254">
        <v>0.96541786941178553</v>
      </c>
      <c r="BD254">
        <v>1</v>
      </c>
      <c r="BE254">
        <v>1</v>
      </c>
      <c r="BF254">
        <v>-4.335410876536748E-2</v>
      </c>
      <c r="BG254">
        <v>2.4016487916655518E-3</v>
      </c>
      <c r="BH254">
        <v>-5.5396105699307058E-2</v>
      </c>
      <c r="BI254">
        <v>0.118823224832285</v>
      </c>
      <c r="BJ254">
        <v>-2.1309060115763829</v>
      </c>
      <c r="BK254">
        <v>-4.335410876536748E-2</v>
      </c>
    </row>
    <row r="255" spans="1:63" x14ac:dyDescent="0.25">
      <c r="B255" t="s">
        <v>619</v>
      </c>
      <c r="C255" t="s">
        <v>85</v>
      </c>
      <c r="D255">
        <v>150</v>
      </c>
      <c r="E255">
        <v>0.122</v>
      </c>
      <c r="F255">
        <v>150</v>
      </c>
      <c r="G255">
        <v>0.49246101072840193</v>
      </c>
      <c r="H255">
        <v>13</v>
      </c>
      <c r="I255" t="s">
        <v>196</v>
      </c>
      <c r="J255" t="s">
        <v>616</v>
      </c>
      <c r="K255">
        <v>0.49272355543007712</v>
      </c>
      <c r="L255" t="s">
        <v>955</v>
      </c>
      <c r="M255">
        <v>0.118823224832285</v>
      </c>
      <c r="N255">
        <v>4.739589857329897E-3</v>
      </c>
      <c r="O255">
        <v>-2.1309060115763829</v>
      </c>
      <c r="P255">
        <v>3.9643432920216833E-2</v>
      </c>
      <c r="Q255">
        <v>0.11190670039270149</v>
      </c>
      <c r="R255">
        <v>0.12645101250700561</v>
      </c>
      <c r="S255">
        <v>-2.1900897870876612</v>
      </c>
      <c r="T255">
        <v>-2.0679002987288442</v>
      </c>
      <c r="U255">
        <v>0.96351590594829173</v>
      </c>
      <c r="V255">
        <v>1.0013991073104711</v>
      </c>
      <c r="W255">
        <v>3338.0108911552679</v>
      </c>
      <c r="X255">
        <v>3122.5451279451599</v>
      </c>
      <c r="Y255">
        <v>0</v>
      </c>
      <c r="Z255">
        <v>-1.471459093911138</v>
      </c>
      <c r="AA255">
        <v>0.24396235811438141</v>
      </c>
      <c r="AB255">
        <v>6.0939046505674152E-2</v>
      </c>
      <c r="AC255">
        <v>2.3086843765201509E-2</v>
      </c>
      <c r="AD255">
        <v>-1.5713699974314079</v>
      </c>
      <c r="AE255">
        <v>-1.379116798581953</v>
      </c>
      <c r="AF255">
        <v>0.20478839821941081</v>
      </c>
      <c r="AG255">
        <v>0.27759624066226568</v>
      </c>
      <c r="AH255">
        <v>1</v>
      </c>
      <c r="AI255">
        <v>1</v>
      </c>
      <c r="AJ255">
        <v>0.48161782242935769</v>
      </c>
      <c r="AK255">
        <v>0.21335217439109441</v>
      </c>
      <c r="AL255" t="s">
        <v>113</v>
      </c>
      <c r="AM255">
        <v>0.56071534368413856</v>
      </c>
      <c r="AN255">
        <v>3.2006291452097661E-3</v>
      </c>
      <c r="AU255">
        <v>1.697387994286307E-2</v>
      </c>
      <c r="AV255">
        <v>8.0780900091423282E-4</v>
      </c>
      <c r="AY255">
        <v>7.4471651776143403E-3</v>
      </c>
      <c r="AZ255">
        <v>1.5313012303413991E-3</v>
      </c>
      <c r="BA255">
        <v>0.97369008277773561</v>
      </c>
      <c r="BB255">
        <v>0.97193608829625133</v>
      </c>
      <c r="BC255">
        <v>0.96541786941178553</v>
      </c>
      <c r="BD255">
        <v>1</v>
      </c>
      <c r="BE255">
        <v>1</v>
      </c>
      <c r="BF255">
        <v>-4.548285587985712E-2</v>
      </c>
      <c r="BG255">
        <v>2.398004509636854E-3</v>
      </c>
      <c r="BH255">
        <v>-5.272326161688657E-2</v>
      </c>
      <c r="BI255">
        <v>0.118823224832285</v>
      </c>
      <c r="BJ255">
        <v>-2.1309060115763829</v>
      </c>
      <c r="BK255">
        <v>-4.548285587985712E-2</v>
      </c>
    </row>
    <row r="256" spans="1:63" x14ac:dyDescent="0.25">
      <c r="B256" t="s">
        <v>875</v>
      </c>
      <c r="C256" t="s">
        <v>85</v>
      </c>
      <c r="D256">
        <v>150</v>
      </c>
      <c r="E256">
        <v>7.2999999999999995E-2</v>
      </c>
      <c r="F256">
        <v>150</v>
      </c>
      <c r="G256">
        <v>0.49294570863918669</v>
      </c>
      <c r="H256">
        <v>114</v>
      </c>
      <c r="I256" t="s">
        <v>196</v>
      </c>
      <c r="J256" t="s">
        <v>616</v>
      </c>
      <c r="K256">
        <v>0.49272355543007712</v>
      </c>
      <c r="L256" t="s">
        <v>955</v>
      </c>
      <c r="M256">
        <v>0.118823224832285</v>
      </c>
      <c r="N256">
        <v>4.739589857329897E-3</v>
      </c>
      <c r="O256">
        <v>-2.1309060115763829</v>
      </c>
      <c r="P256">
        <v>3.9643432920216833E-2</v>
      </c>
      <c r="Q256">
        <v>0.11190670039270149</v>
      </c>
      <c r="R256">
        <v>0.12645101250700561</v>
      </c>
      <c r="S256">
        <v>-2.1900897870876612</v>
      </c>
      <c r="T256">
        <v>-2.0679002987288442</v>
      </c>
      <c r="U256">
        <v>0.96351590594829173</v>
      </c>
      <c r="V256">
        <v>1.0013991073104711</v>
      </c>
      <c r="W256">
        <v>3338.0108911552679</v>
      </c>
      <c r="X256">
        <v>3122.5451279451599</v>
      </c>
      <c r="Y256">
        <v>0</v>
      </c>
      <c r="Z256">
        <v>-1.471459093911138</v>
      </c>
      <c r="AA256">
        <v>0.24396235811438141</v>
      </c>
      <c r="AB256">
        <v>6.0939046505674152E-2</v>
      </c>
      <c r="AC256">
        <v>2.3086843765201509E-2</v>
      </c>
      <c r="AD256">
        <v>-1.5713699974314079</v>
      </c>
      <c r="AE256">
        <v>-1.379116798581953</v>
      </c>
      <c r="AF256">
        <v>0.20478839821941081</v>
      </c>
      <c r="AG256">
        <v>0.27759624066226568</v>
      </c>
      <c r="AH256">
        <v>1</v>
      </c>
      <c r="AI256">
        <v>1</v>
      </c>
      <c r="AJ256">
        <v>0.48161782242935769</v>
      </c>
      <c r="AK256">
        <v>0.21335217439109441</v>
      </c>
      <c r="AL256" t="s">
        <v>113</v>
      </c>
      <c r="AM256">
        <v>0.56071534368413856</v>
      </c>
      <c r="AN256">
        <v>3.2006291452097661E-3</v>
      </c>
      <c r="AU256">
        <v>1.697387994286307E-2</v>
      </c>
      <c r="AV256">
        <v>8.0780900091423282E-4</v>
      </c>
      <c r="AY256">
        <v>7.4471651776143403E-3</v>
      </c>
      <c r="AZ256">
        <v>1.5313012303413991E-3</v>
      </c>
      <c r="BA256">
        <v>0.97369008277773561</v>
      </c>
      <c r="BB256">
        <v>0.97193608829625133</v>
      </c>
      <c r="BC256">
        <v>0.96541786941178553</v>
      </c>
      <c r="BD256">
        <v>1</v>
      </c>
      <c r="BE256">
        <v>1</v>
      </c>
      <c r="BF256">
        <v>-4.4989053931434562E-2</v>
      </c>
      <c r="BG256">
        <v>2.4063439424529191E-3</v>
      </c>
      <c r="BH256">
        <v>-5.3487320407321751E-2</v>
      </c>
      <c r="BI256">
        <v>0.118823224832285</v>
      </c>
      <c r="BJ256">
        <v>-2.1309060115763829</v>
      </c>
      <c r="BK256">
        <v>-4.4989053931434562E-2</v>
      </c>
    </row>
    <row r="257" spans="1:63" x14ac:dyDescent="0.25">
      <c r="B257" t="s">
        <v>877</v>
      </c>
      <c r="C257" t="s">
        <v>85</v>
      </c>
      <c r="D257">
        <v>150</v>
      </c>
      <c r="E257">
        <v>0.218</v>
      </c>
      <c r="F257">
        <v>150</v>
      </c>
      <c r="G257">
        <v>0.4893407679277243</v>
      </c>
      <c r="H257">
        <v>2</v>
      </c>
      <c r="I257" t="s">
        <v>196</v>
      </c>
      <c r="J257" t="s">
        <v>616</v>
      </c>
      <c r="K257">
        <v>0.49272355543007712</v>
      </c>
      <c r="L257" t="s">
        <v>955</v>
      </c>
      <c r="M257">
        <v>0.118823224832285</v>
      </c>
      <c r="N257">
        <v>4.739589857329897E-3</v>
      </c>
      <c r="O257">
        <v>-2.1309060115763829</v>
      </c>
      <c r="P257">
        <v>3.9643432920216833E-2</v>
      </c>
      <c r="Q257">
        <v>0.11190670039270149</v>
      </c>
      <c r="R257">
        <v>0.12645101250700561</v>
      </c>
      <c r="S257">
        <v>-2.1900897870876612</v>
      </c>
      <c r="T257">
        <v>-2.0679002987288442</v>
      </c>
      <c r="U257">
        <v>0.96351590594829173</v>
      </c>
      <c r="V257">
        <v>1.0013991073104711</v>
      </c>
      <c r="W257">
        <v>3338.0108911552679</v>
      </c>
      <c r="X257">
        <v>3122.5451279451599</v>
      </c>
      <c r="Y257">
        <v>0</v>
      </c>
      <c r="Z257">
        <v>-1.471459093911138</v>
      </c>
      <c r="AA257">
        <v>0.24396235811438141</v>
      </c>
      <c r="AB257">
        <v>6.0939046505674152E-2</v>
      </c>
      <c r="AC257">
        <v>2.3086843765201509E-2</v>
      </c>
      <c r="AD257">
        <v>-1.5713699974314079</v>
      </c>
      <c r="AE257">
        <v>-1.379116798581953</v>
      </c>
      <c r="AF257">
        <v>0.20478839821941081</v>
      </c>
      <c r="AG257">
        <v>0.27759624066226568</v>
      </c>
      <c r="AH257">
        <v>1</v>
      </c>
      <c r="AI257">
        <v>1</v>
      </c>
      <c r="AJ257">
        <v>0.48161782242935769</v>
      </c>
      <c r="AK257">
        <v>0.21335217439109441</v>
      </c>
      <c r="AL257" t="s">
        <v>113</v>
      </c>
      <c r="AM257">
        <v>0.56071534368413856</v>
      </c>
      <c r="AN257">
        <v>3.2006291452097661E-3</v>
      </c>
      <c r="AU257">
        <v>1.697387994286307E-2</v>
      </c>
      <c r="AV257">
        <v>8.0780900091423282E-4</v>
      </c>
      <c r="AY257">
        <v>7.4471651776143403E-3</v>
      </c>
      <c r="AZ257">
        <v>1.5313012303413991E-3</v>
      </c>
      <c r="BA257">
        <v>0.97369008277773561</v>
      </c>
      <c r="BB257">
        <v>0.97193608829625133</v>
      </c>
      <c r="BC257">
        <v>0.96541786941178553</v>
      </c>
      <c r="BD257">
        <v>1</v>
      </c>
      <c r="BE257">
        <v>1</v>
      </c>
      <c r="BF257">
        <v>-4.8598792132439311E-2</v>
      </c>
      <c r="BG257">
        <v>2.4095895499605972E-3</v>
      </c>
      <c r="BH257">
        <v>-4.9581264147349348E-2</v>
      </c>
      <c r="BI257">
        <v>0.118823224832285</v>
      </c>
      <c r="BJ257">
        <v>-2.1309060115763829</v>
      </c>
      <c r="BK257">
        <v>-4.8598792132439311E-2</v>
      </c>
    </row>
    <row r="258" spans="1:63" x14ac:dyDescent="0.25">
      <c r="B258" t="s">
        <v>878</v>
      </c>
      <c r="C258" t="s">
        <v>85</v>
      </c>
      <c r="D258">
        <v>150</v>
      </c>
      <c r="E258">
        <v>0.11799999999999999</v>
      </c>
      <c r="F258">
        <v>150</v>
      </c>
      <c r="G258">
        <v>0.48676581027667981</v>
      </c>
      <c r="H258">
        <v>16</v>
      </c>
      <c r="I258" t="s">
        <v>196</v>
      </c>
      <c r="J258" t="s">
        <v>616</v>
      </c>
      <c r="K258">
        <v>0.49272355543007712</v>
      </c>
      <c r="L258" t="s">
        <v>955</v>
      </c>
      <c r="M258">
        <v>0.118823224832285</v>
      </c>
      <c r="N258">
        <v>4.739589857329897E-3</v>
      </c>
      <c r="O258">
        <v>-2.1309060115763829</v>
      </c>
      <c r="P258">
        <v>3.9643432920216833E-2</v>
      </c>
      <c r="Q258">
        <v>0.11190670039270149</v>
      </c>
      <c r="R258">
        <v>0.12645101250700561</v>
      </c>
      <c r="S258">
        <v>-2.1900897870876612</v>
      </c>
      <c r="T258">
        <v>-2.0679002987288442</v>
      </c>
      <c r="U258">
        <v>0.96351590594829173</v>
      </c>
      <c r="V258">
        <v>1.0013991073104711</v>
      </c>
      <c r="W258">
        <v>3338.0108911552679</v>
      </c>
      <c r="X258">
        <v>3122.5451279451599</v>
      </c>
      <c r="Y258">
        <v>0</v>
      </c>
      <c r="Z258">
        <v>-1.471459093911138</v>
      </c>
      <c r="AA258">
        <v>0.24396235811438141</v>
      </c>
      <c r="AB258">
        <v>6.0939046505674152E-2</v>
      </c>
      <c r="AC258">
        <v>2.3086843765201509E-2</v>
      </c>
      <c r="AD258">
        <v>-1.5713699974314079</v>
      </c>
      <c r="AE258">
        <v>-1.379116798581953</v>
      </c>
      <c r="AF258">
        <v>0.20478839821941081</v>
      </c>
      <c r="AG258">
        <v>0.27759624066226568</v>
      </c>
      <c r="AH258">
        <v>1</v>
      </c>
      <c r="AI258">
        <v>1</v>
      </c>
      <c r="AJ258">
        <v>0.48161782242935769</v>
      </c>
      <c r="AK258">
        <v>0.21335217439109441</v>
      </c>
      <c r="AL258" t="s">
        <v>113</v>
      </c>
      <c r="AM258">
        <v>0.56071534368413856</v>
      </c>
      <c r="AN258">
        <v>3.2006291452097661E-3</v>
      </c>
      <c r="AU258">
        <v>1.697387994286307E-2</v>
      </c>
      <c r="AV258">
        <v>8.0780900091423282E-4</v>
      </c>
      <c r="AY258">
        <v>7.4471651776143403E-3</v>
      </c>
      <c r="AZ258">
        <v>1.5313012303413991E-3</v>
      </c>
      <c r="BA258">
        <v>0.97369008277773561</v>
      </c>
      <c r="BB258">
        <v>0.97193608829625133</v>
      </c>
      <c r="BC258">
        <v>0.96541786941178553</v>
      </c>
      <c r="BD258">
        <v>1</v>
      </c>
      <c r="BE258">
        <v>1</v>
      </c>
      <c r="BF258">
        <v>-5.1165716218447017E-2</v>
      </c>
      <c r="BG258">
        <v>2.4003653772501658E-3</v>
      </c>
      <c r="BH258">
        <v>-4.6913549827037319E-2</v>
      </c>
      <c r="BI258">
        <v>0.118823224832285</v>
      </c>
      <c r="BJ258">
        <v>-2.1309060115763829</v>
      </c>
      <c r="BK258">
        <v>-5.1165716218447017E-2</v>
      </c>
    </row>
    <row r="259" spans="1:63" x14ac:dyDescent="0.25">
      <c r="B259" t="s">
        <v>620</v>
      </c>
      <c r="C259" t="s">
        <v>85</v>
      </c>
      <c r="D259">
        <v>150</v>
      </c>
      <c r="E259">
        <v>0.20499999999999999</v>
      </c>
      <c r="F259">
        <v>150</v>
      </c>
      <c r="G259">
        <v>0.43254023150762272</v>
      </c>
      <c r="H259">
        <v>5</v>
      </c>
      <c r="I259" t="s">
        <v>196</v>
      </c>
      <c r="J259" t="s">
        <v>619</v>
      </c>
      <c r="K259">
        <v>0.42952601637492932</v>
      </c>
      <c r="L259" t="s">
        <v>956</v>
      </c>
      <c r="M259">
        <v>0.16346715014080171</v>
      </c>
      <c r="N259">
        <v>2.065971506987492E-2</v>
      </c>
      <c r="O259">
        <v>-1.8185651973680581</v>
      </c>
      <c r="P259">
        <v>0.1204499216280279</v>
      </c>
      <c r="Q259">
        <v>0.1358044428772657</v>
      </c>
      <c r="R259">
        <v>0.1978420480697051</v>
      </c>
      <c r="S259">
        <v>-1.9965393480666631</v>
      </c>
      <c r="T259">
        <v>-1.6202863037077959</v>
      </c>
      <c r="U259">
        <v>0.84585171061503739</v>
      </c>
      <c r="V259">
        <v>1.0012663959327901</v>
      </c>
      <c r="W259">
        <v>3971.043538434421</v>
      </c>
      <c r="X259">
        <v>4264.3579162270898</v>
      </c>
      <c r="Y259">
        <v>0</v>
      </c>
      <c r="Z259">
        <v>-1.2894319835727259</v>
      </c>
      <c r="AA259">
        <v>0.19685827789810531</v>
      </c>
      <c r="AB259">
        <v>0.23182157853117349</v>
      </c>
      <c r="AC259">
        <v>6.3800849279700714E-2</v>
      </c>
      <c r="AD259">
        <v>-1.6103542313390351</v>
      </c>
      <c r="AE259">
        <v>-0.86445412989988202</v>
      </c>
      <c r="AF259">
        <v>0.1093886130676188</v>
      </c>
      <c r="AG259">
        <v>0.31521543256002538</v>
      </c>
      <c r="AH259">
        <v>1</v>
      </c>
      <c r="AI259">
        <v>1</v>
      </c>
      <c r="AJ259">
        <v>0.48753137784790579</v>
      </c>
      <c r="AK259">
        <v>0.2144232382433707</v>
      </c>
      <c r="AL259" t="s">
        <v>113</v>
      </c>
      <c r="AM259">
        <v>0.56071534368413856</v>
      </c>
      <c r="AN259">
        <v>3.2006291452097661E-3</v>
      </c>
      <c r="AU259">
        <v>1.697387994286307E-2</v>
      </c>
      <c r="AV259">
        <v>8.0780900091423282E-4</v>
      </c>
      <c r="AY259">
        <v>7.4471651776143403E-3</v>
      </c>
      <c r="AZ259">
        <v>1.5313012303413991E-3</v>
      </c>
      <c r="BA259">
        <v>0.97369008277773561</v>
      </c>
      <c r="BB259">
        <v>0.97193608829625133</v>
      </c>
      <c r="BC259">
        <v>0.96541786941178553</v>
      </c>
      <c r="BD259">
        <v>1</v>
      </c>
      <c r="BE259">
        <v>1</v>
      </c>
      <c r="BF259">
        <v>-0.1053886111614516</v>
      </c>
      <c r="BG259">
        <v>2.3975254815366241E-3</v>
      </c>
      <c r="BH259">
        <v>-2.2749379227170002E-2</v>
      </c>
      <c r="BI259">
        <v>0.16346715014080171</v>
      </c>
      <c r="BJ259">
        <v>-1.8185651973680581</v>
      </c>
      <c r="BK259">
        <v>-0.1053886111614516</v>
      </c>
    </row>
    <row r="260" spans="1:63" x14ac:dyDescent="0.25">
      <c r="B260" t="s">
        <v>623</v>
      </c>
      <c r="C260" t="s">
        <v>85</v>
      </c>
      <c r="D260">
        <v>150</v>
      </c>
      <c r="E260">
        <v>0.11</v>
      </c>
      <c r="F260">
        <v>150</v>
      </c>
      <c r="G260">
        <v>0.42863235460191967</v>
      </c>
      <c r="H260">
        <v>85</v>
      </c>
      <c r="I260" t="s">
        <v>196</v>
      </c>
      <c r="J260" t="s">
        <v>619</v>
      </c>
      <c r="K260">
        <v>0.42952601637492932</v>
      </c>
      <c r="L260" t="s">
        <v>956</v>
      </c>
      <c r="M260">
        <v>0.16346715014080171</v>
      </c>
      <c r="N260">
        <v>2.065971506987492E-2</v>
      </c>
      <c r="O260">
        <v>-1.8185651973680581</v>
      </c>
      <c r="P260">
        <v>0.1204499216280279</v>
      </c>
      <c r="Q260">
        <v>0.1358044428772657</v>
      </c>
      <c r="R260">
        <v>0.1978420480697051</v>
      </c>
      <c r="S260">
        <v>-1.9965393480666631</v>
      </c>
      <c r="T260">
        <v>-1.6202863037077959</v>
      </c>
      <c r="U260">
        <v>0.84585171061503739</v>
      </c>
      <c r="V260">
        <v>1.0012663959327901</v>
      </c>
      <c r="W260">
        <v>3971.043538434421</v>
      </c>
      <c r="X260">
        <v>4264.3579162270898</v>
      </c>
      <c r="Y260">
        <v>0</v>
      </c>
      <c r="Z260">
        <v>-1.2894319835727259</v>
      </c>
      <c r="AA260">
        <v>0.19685827789810531</v>
      </c>
      <c r="AB260">
        <v>0.23182157853117349</v>
      </c>
      <c r="AC260">
        <v>6.3800849279700714E-2</v>
      </c>
      <c r="AD260">
        <v>-1.6103542313390351</v>
      </c>
      <c r="AE260">
        <v>-0.86445412989988202</v>
      </c>
      <c r="AF260">
        <v>0.1093886130676188</v>
      </c>
      <c r="AG260">
        <v>0.31521543256002538</v>
      </c>
      <c r="AH260">
        <v>1</v>
      </c>
      <c r="AI260">
        <v>1</v>
      </c>
      <c r="AJ260">
        <v>0.48753137784790579</v>
      </c>
      <c r="AK260">
        <v>0.2144232382433707</v>
      </c>
      <c r="AL260" t="s">
        <v>113</v>
      </c>
      <c r="AM260">
        <v>0.56071534368413856</v>
      </c>
      <c r="AN260">
        <v>3.2006291452097661E-3</v>
      </c>
      <c r="AU260">
        <v>1.697387994286307E-2</v>
      </c>
      <c r="AV260">
        <v>8.0780900091423282E-4</v>
      </c>
      <c r="AY260">
        <v>7.4471651776143403E-3</v>
      </c>
      <c r="AZ260">
        <v>1.5313012303413991E-3</v>
      </c>
      <c r="BA260">
        <v>0.97369008277773561</v>
      </c>
      <c r="BB260">
        <v>0.97193608829625133</v>
      </c>
      <c r="BC260">
        <v>0.96541786941178553</v>
      </c>
      <c r="BD260">
        <v>1</v>
      </c>
      <c r="BE260">
        <v>1</v>
      </c>
      <c r="BF260">
        <v>-0.10928369824603611</v>
      </c>
      <c r="BG260">
        <v>2.3877284675124779E-3</v>
      </c>
      <c r="BH260">
        <v>-2.1848898837014651E-2</v>
      </c>
      <c r="BI260">
        <v>0.16346715014080171</v>
      </c>
      <c r="BJ260">
        <v>-1.8185651973680581</v>
      </c>
      <c r="BK260">
        <v>-0.10928369824603611</v>
      </c>
    </row>
    <row r="261" spans="1:63" x14ac:dyDescent="0.25">
      <c r="B261" t="s">
        <v>887</v>
      </c>
      <c r="C261" t="s">
        <v>85</v>
      </c>
      <c r="D261">
        <v>150</v>
      </c>
      <c r="E261">
        <v>0.15</v>
      </c>
      <c r="F261">
        <v>150</v>
      </c>
      <c r="G261">
        <v>0.43508489553924318</v>
      </c>
      <c r="H261">
        <v>42</v>
      </c>
      <c r="I261" t="s">
        <v>196</v>
      </c>
      <c r="J261" t="s">
        <v>619</v>
      </c>
      <c r="K261">
        <v>0.42952601637492932</v>
      </c>
      <c r="L261" t="s">
        <v>956</v>
      </c>
      <c r="M261">
        <v>0.16346715014080171</v>
      </c>
      <c r="N261">
        <v>2.065971506987492E-2</v>
      </c>
      <c r="O261">
        <v>-1.8185651973680581</v>
      </c>
      <c r="P261">
        <v>0.1204499216280279</v>
      </c>
      <c r="Q261">
        <v>0.1358044428772657</v>
      </c>
      <c r="R261">
        <v>0.1978420480697051</v>
      </c>
      <c r="S261">
        <v>-1.9965393480666631</v>
      </c>
      <c r="T261">
        <v>-1.6202863037077959</v>
      </c>
      <c r="U261">
        <v>0.84585171061503739</v>
      </c>
      <c r="V261">
        <v>1.0012663959327901</v>
      </c>
      <c r="W261">
        <v>3971.043538434421</v>
      </c>
      <c r="X261">
        <v>4264.3579162270898</v>
      </c>
      <c r="Y261">
        <v>0</v>
      </c>
      <c r="Z261">
        <v>-1.2894319835727259</v>
      </c>
      <c r="AA261">
        <v>0.19685827789810531</v>
      </c>
      <c r="AB261">
        <v>0.23182157853117349</v>
      </c>
      <c r="AC261">
        <v>6.3800849279700714E-2</v>
      </c>
      <c r="AD261">
        <v>-1.6103542313390351</v>
      </c>
      <c r="AE261">
        <v>-0.86445412989988202</v>
      </c>
      <c r="AF261">
        <v>0.1093886130676188</v>
      </c>
      <c r="AG261">
        <v>0.31521543256002538</v>
      </c>
      <c r="AH261">
        <v>1</v>
      </c>
      <c r="AI261">
        <v>1</v>
      </c>
      <c r="AJ261">
        <v>0.48753137784790579</v>
      </c>
      <c r="AK261">
        <v>0.2144232382433707</v>
      </c>
      <c r="AL261" t="s">
        <v>113</v>
      </c>
      <c r="AM261">
        <v>0.56071534368413856</v>
      </c>
      <c r="AN261">
        <v>3.2006291452097661E-3</v>
      </c>
      <c r="AU261">
        <v>1.697387994286307E-2</v>
      </c>
      <c r="AV261">
        <v>8.0780900091423282E-4</v>
      </c>
      <c r="AY261">
        <v>7.4471651776143403E-3</v>
      </c>
      <c r="AZ261">
        <v>1.5313012303413991E-3</v>
      </c>
      <c r="BA261">
        <v>0.97369008277773561</v>
      </c>
      <c r="BB261">
        <v>0.97193608829625133</v>
      </c>
      <c r="BC261">
        <v>0.96541786941178553</v>
      </c>
      <c r="BD261">
        <v>1</v>
      </c>
      <c r="BE261">
        <v>1</v>
      </c>
      <c r="BF261">
        <v>-0.1028405784031315</v>
      </c>
      <c r="BG261">
        <v>2.405635782426252E-3</v>
      </c>
      <c r="BH261">
        <v>-2.3391892770149959E-2</v>
      </c>
      <c r="BI261">
        <v>0.16346715014080171</v>
      </c>
      <c r="BJ261">
        <v>-1.8185651973680581</v>
      </c>
      <c r="BK261">
        <v>-0.1028405784031315</v>
      </c>
    </row>
    <row r="262" spans="1:63" x14ac:dyDescent="0.25">
      <c r="B262" t="s">
        <v>892</v>
      </c>
      <c r="C262" t="s">
        <v>85</v>
      </c>
      <c r="D262">
        <v>150</v>
      </c>
      <c r="E262">
        <v>0.13300000000000001</v>
      </c>
      <c r="F262">
        <v>150</v>
      </c>
      <c r="G262">
        <v>0.42184658385093149</v>
      </c>
      <c r="H262">
        <v>20</v>
      </c>
      <c r="I262" t="s">
        <v>196</v>
      </c>
      <c r="J262" t="s">
        <v>619</v>
      </c>
      <c r="K262">
        <v>0.42952601637492932</v>
      </c>
      <c r="L262" t="s">
        <v>956</v>
      </c>
      <c r="M262">
        <v>0.16346715014080171</v>
      </c>
      <c r="N262">
        <v>2.065971506987492E-2</v>
      </c>
      <c r="O262">
        <v>-1.8185651973680581</v>
      </c>
      <c r="P262">
        <v>0.1204499216280279</v>
      </c>
      <c r="Q262">
        <v>0.1358044428772657</v>
      </c>
      <c r="R262">
        <v>0.1978420480697051</v>
      </c>
      <c r="S262">
        <v>-1.9965393480666631</v>
      </c>
      <c r="T262">
        <v>-1.6202863037077959</v>
      </c>
      <c r="U262">
        <v>0.84585171061503739</v>
      </c>
      <c r="V262">
        <v>1.0012663959327901</v>
      </c>
      <c r="W262">
        <v>3971.043538434421</v>
      </c>
      <c r="X262">
        <v>4264.3579162270898</v>
      </c>
      <c r="Y262">
        <v>0</v>
      </c>
      <c r="Z262">
        <v>-1.2894319835727259</v>
      </c>
      <c r="AA262">
        <v>0.19685827789810531</v>
      </c>
      <c r="AB262">
        <v>0.23182157853117349</v>
      </c>
      <c r="AC262">
        <v>6.3800849279700714E-2</v>
      </c>
      <c r="AD262">
        <v>-1.6103542313390351</v>
      </c>
      <c r="AE262">
        <v>-0.86445412989988202</v>
      </c>
      <c r="AF262">
        <v>0.1093886130676188</v>
      </c>
      <c r="AG262">
        <v>0.31521543256002538</v>
      </c>
      <c r="AH262">
        <v>1</v>
      </c>
      <c r="AI262">
        <v>1</v>
      </c>
      <c r="AJ262">
        <v>0.48753137784790579</v>
      </c>
      <c r="AK262">
        <v>0.2144232382433707</v>
      </c>
      <c r="AL262" t="s">
        <v>113</v>
      </c>
      <c r="AM262">
        <v>0.56071534368413856</v>
      </c>
      <c r="AN262">
        <v>3.2006291452097661E-3</v>
      </c>
      <c r="AU262">
        <v>1.697387994286307E-2</v>
      </c>
      <c r="AV262">
        <v>8.0780900091423282E-4</v>
      </c>
      <c r="AY262">
        <v>7.4471651776143403E-3</v>
      </c>
      <c r="AZ262">
        <v>1.5313012303413991E-3</v>
      </c>
      <c r="BA262">
        <v>0.97369008277773561</v>
      </c>
      <c r="BB262">
        <v>0.97193608829625133</v>
      </c>
      <c r="BC262">
        <v>0.96541786941178553</v>
      </c>
      <c r="BD262">
        <v>1</v>
      </c>
      <c r="BE262">
        <v>1</v>
      </c>
      <c r="BF262">
        <v>-0.1160884999754726</v>
      </c>
      <c r="BG262">
        <v>2.396629967020618E-3</v>
      </c>
      <c r="BH262">
        <v>-2.064485256960838E-2</v>
      </c>
      <c r="BI262">
        <v>0.16346715014080171</v>
      </c>
      <c r="BJ262">
        <v>-1.8185651973680581</v>
      </c>
      <c r="BK262">
        <v>-0.1160884999754726</v>
      </c>
    </row>
    <row r="263" spans="1:63" x14ac:dyDescent="0.25">
      <c r="B263" t="s">
        <v>622</v>
      </c>
      <c r="C263" t="s">
        <v>85</v>
      </c>
      <c r="D263">
        <v>150</v>
      </c>
      <c r="E263">
        <v>0.13</v>
      </c>
      <c r="F263">
        <v>150</v>
      </c>
      <c r="G263">
        <v>0.40730564652738549</v>
      </c>
      <c r="H263">
        <v>42</v>
      </c>
      <c r="I263" t="s">
        <v>196</v>
      </c>
      <c r="J263" t="s">
        <v>620</v>
      </c>
      <c r="K263">
        <v>0.40118296944601289</v>
      </c>
      <c r="L263" t="s">
        <v>957</v>
      </c>
      <c r="M263">
        <v>0.1723019612303282</v>
      </c>
      <c r="N263">
        <v>1.088081810400395E-2</v>
      </c>
      <c r="O263">
        <v>-1.760487264546531</v>
      </c>
      <c r="P263">
        <v>6.2883392725146009E-2</v>
      </c>
      <c r="Q263">
        <v>0.15539128607036051</v>
      </c>
      <c r="R263">
        <v>0.19075324930893359</v>
      </c>
      <c r="S263">
        <v>-1.8618089168462091</v>
      </c>
      <c r="T263">
        <v>-1.6567745745870821</v>
      </c>
      <c r="U263">
        <v>0.71039372192325545</v>
      </c>
      <c r="V263">
        <v>1.0009882945632269</v>
      </c>
      <c r="W263">
        <v>3587.5256551469361</v>
      </c>
      <c r="X263">
        <v>4499.775050112381</v>
      </c>
      <c r="Y263">
        <v>0</v>
      </c>
      <c r="Z263">
        <v>-1.1753998163015671</v>
      </c>
      <c r="AA263">
        <v>0.21621144342087101</v>
      </c>
      <c r="AB263">
        <v>0.19027313813978111</v>
      </c>
      <c r="AC263">
        <v>5.3490301097477808E-2</v>
      </c>
      <c r="AD263">
        <v>-1.469196551575751</v>
      </c>
      <c r="AE263">
        <v>-0.8496548697436711</v>
      </c>
      <c r="AF263">
        <v>0.13411604005812811</v>
      </c>
      <c r="AG263">
        <v>0.30769771483618957</v>
      </c>
      <c r="AH263">
        <v>1</v>
      </c>
      <c r="AI263">
        <v>1</v>
      </c>
      <c r="AJ263">
        <v>0.5059455604216343</v>
      </c>
      <c r="AK263">
        <v>0.24629075066630929</v>
      </c>
      <c r="AL263" t="s">
        <v>113</v>
      </c>
      <c r="AM263">
        <v>0.56071534368413856</v>
      </c>
      <c r="AN263">
        <v>3.2006291452097661E-3</v>
      </c>
      <c r="AU263">
        <v>1.697387994286307E-2</v>
      </c>
      <c r="AV263">
        <v>8.0780900091423282E-4</v>
      </c>
      <c r="AY263">
        <v>7.4471651776143403E-3</v>
      </c>
      <c r="AZ263">
        <v>1.5313012303413991E-3</v>
      </c>
      <c r="BA263">
        <v>0.97369008277773561</v>
      </c>
      <c r="BB263">
        <v>0.97193608829625133</v>
      </c>
      <c r="BC263">
        <v>0.96541786941178553</v>
      </c>
      <c r="BD263">
        <v>1</v>
      </c>
      <c r="BE263">
        <v>1</v>
      </c>
      <c r="BF263">
        <v>-0.13064216709952309</v>
      </c>
      <c r="BG263">
        <v>2.397282792289201E-3</v>
      </c>
      <c r="BH263">
        <v>-1.834999254461964E-2</v>
      </c>
      <c r="BI263">
        <v>0.1723019612303282</v>
      </c>
      <c r="BJ263">
        <v>-1.760487264546531</v>
      </c>
      <c r="BK263">
        <v>-0.13064216709952309</v>
      </c>
    </row>
    <row r="264" spans="1:63" x14ac:dyDescent="0.25">
      <c r="B264" t="s">
        <v>624</v>
      </c>
      <c r="C264" t="s">
        <v>85</v>
      </c>
      <c r="D264">
        <v>150</v>
      </c>
      <c r="E264">
        <v>0.17699999999999999</v>
      </c>
      <c r="F264">
        <v>150</v>
      </c>
      <c r="G264">
        <v>0.37976874647092029</v>
      </c>
      <c r="H264">
        <v>28</v>
      </c>
      <c r="I264" t="s">
        <v>196</v>
      </c>
      <c r="J264" t="s">
        <v>620</v>
      </c>
      <c r="K264">
        <v>0.40118296944601289</v>
      </c>
      <c r="L264" t="s">
        <v>957</v>
      </c>
      <c r="M264">
        <v>0.1723019612303282</v>
      </c>
      <c r="N264">
        <v>1.088081810400395E-2</v>
      </c>
      <c r="O264">
        <v>-1.760487264546531</v>
      </c>
      <c r="P264">
        <v>6.2883392725146009E-2</v>
      </c>
      <c r="Q264">
        <v>0.15539128607036051</v>
      </c>
      <c r="R264">
        <v>0.19075324930893359</v>
      </c>
      <c r="S264">
        <v>-1.8618089168462091</v>
      </c>
      <c r="T264">
        <v>-1.6567745745870821</v>
      </c>
      <c r="U264">
        <v>0.71039372192325545</v>
      </c>
      <c r="V264">
        <v>1.0009882945632269</v>
      </c>
      <c r="W264">
        <v>3587.5256551469361</v>
      </c>
      <c r="X264">
        <v>4499.775050112381</v>
      </c>
      <c r="Y264">
        <v>0</v>
      </c>
      <c r="Z264">
        <v>-1.1753998163015671</v>
      </c>
      <c r="AA264">
        <v>0.21621144342087101</v>
      </c>
      <c r="AB264">
        <v>0.19027313813978111</v>
      </c>
      <c r="AC264">
        <v>5.3490301097477808E-2</v>
      </c>
      <c r="AD264">
        <v>-1.469196551575751</v>
      </c>
      <c r="AE264">
        <v>-0.8496548697436711</v>
      </c>
      <c r="AF264">
        <v>0.13411604005812811</v>
      </c>
      <c r="AG264">
        <v>0.30769771483618957</v>
      </c>
      <c r="AH264">
        <v>1</v>
      </c>
      <c r="AI264">
        <v>1</v>
      </c>
      <c r="AJ264">
        <v>0.5059455604216343</v>
      </c>
      <c r="AK264">
        <v>0.24629075066630929</v>
      </c>
      <c r="AL264" t="s">
        <v>113</v>
      </c>
      <c r="AM264">
        <v>0.56071534368413856</v>
      </c>
      <c r="AN264">
        <v>3.2006291452097661E-3</v>
      </c>
      <c r="AU264">
        <v>1.697387994286307E-2</v>
      </c>
      <c r="AV264">
        <v>8.0780900091423282E-4</v>
      </c>
      <c r="AY264">
        <v>7.4471651776143403E-3</v>
      </c>
      <c r="AZ264">
        <v>1.5313012303413991E-3</v>
      </c>
      <c r="BA264">
        <v>0.97369008277773561</v>
      </c>
      <c r="BB264">
        <v>0.97193608829625133</v>
      </c>
      <c r="BC264">
        <v>0.96541786941178553</v>
      </c>
      <c r="BD264">
        <v>1</v>
      </c>
      <c r="BE264">
        <v>1</v>
      </c>
      <c r="BF264">
        <v>-0.1581643298270656</v>
      </c>
      <c r="BG264">
        <v>2.386632481319068E-3</v>
      </c>
      <c r="BH264">
        <v>-1.508957477282377E-2</v>
      </c>
      <c r="BI264">
        <v>0.1723019612303282</v>
      </c>
      <c r="BJ264">
        <v>-1.760487264546531</v>
      </c>
      <c r="BK264">
        <v>-0.1581643298270656</v>
      </c>
    </row>
    <row r="265" spans="1:63" x14ac:dyDescent="0.25">
      <c r="B265" t="s">
        <v>879</v>
      </c>
      <c r="C265" t="s">
        <v>85</v>
      </c>
      <c r="D265">
        <v>150</v>
      </c>
      <c r="E265">
        <v>0.20499999999999999</v>
      </c>
      <c r="F265">
        <v>150</v>
      </c>
      <c r="G265">
        <v>0.39700581592320722</v>
      </c>
      <c r="H265">
        <v>8</v>
      </c>
      <c r="I265" t="s">
        <v>196</v>
      </c>
      <c r="J265" t="s">
        <v>620</v>
      </c>
      <c r="K265">
        <v>0.40118296944601289</v>
      </c>
      <c r="L265" t="s">
        <v>957</v>
      </c>
      <c r="M265">
        <v>0.1723019612303282</v>
      </c>
      <c r="N265">
        <v>1.088081810400395E-2</v>
      </c>
      <c r="O265">
        <v>-1.760487264546531</v>
      </c>
      <c r="P265">
        <v>6.2883392725146009E-2</v>
      </c>
      <c r="Q265">
        <v>0.15539128607036051</v>
      </c>
      <c r="R265">
        <v>0.19075324930893359</v>
      </c>
      <c r="S265">
        <v>-1.8618089168462091</v>
      </c>
      <c r="T265">
        <v>-1.6567745745870821</v>
      </c>
      <c r="U265">
        <v>0.71039372192325545</v>
      </c>
      <c r="V265">
        <v>1.0009882945632269</v>
      </c>
      <c r="W265">
        <v>3587.5256551469361</v>
      </c>
      <c r="X265">
        <v>4499.775050112381</v>
      </c>
      <c r="Y265">
        <v>0</v>
      </c>
      <c r="Z265">
        <v>-1.1753998163015671</v>
      </c>
      <c r="AA265">
        <v>0.21621144342087101</v>
      </c>
      <c r="AB265">
        <v>0.19027313813978111</v>
      </c>
      <c r="AC265">
        <v>5.3490301097477808E-2</v>
      </c>
      <c r="AD265">
        <v>-1.469196551575751</v>
      </c>
      <c r="AE265">
        <v>-0.8496548697436711</v>
      </c>
      <c r="AF265">
        <v>0.13411604005812811</v>
      </c>
      <c r="AG265">
        <v>0.30769771483618957</v>
      </c>
      <c r="AH265">
        <v>1</v>
      </c>
      <c r="AI265">
        <v>1</v>
      </c>
      <c r="AJ265">
        <v>0.5059455604216343</v>
      </c>
      <c r="AK265">
        <v>0.24629075066630929</v>
      </c>
      <c r="AL265" t="s">
        <v>113</v>
      </c>
      <c r="AM265">
        <v>0.56071534368413856</v>
      </c>
      <c r="AN265">
        <v>3.2006291452097661E-3</v>
      </c>
      <c r="AU265">
        <v>1.697387994286307E-2</v>
      </c>
      <c r="AV265">
        <v>8.0780900091423282E-4</v>
      </c>
      <c r="AY265">
        <v>7.4471651776143403E-3</v>
      </c>
      <c r="AZ265">
        <v>1.5313012303413991E-3</v>
      </c>
      <c r="BA265">
        <v>0.97369008277773561</v>
      </c>
      <c r="BB265">
        <v>0.97193608829625133</v>
      </c>
      <c r="BC265">
        <v>0.96541786941178553</v>
      </c>
      <c r="BD265">
        <v>1</v>
      </c>
      <c r="BE265">
        <v>1</v>
      </c>
      <c r="BF265">
        <v>-0.14092753113035139</v>
      </c>
      <c r="BG265">
        <v>2.3910496332598592E-3</v>
      </c>
      <c r="BH265">
        <v>-1.6966518990872329E-2</v>
      </c>
      <c r="BI265">
        <v>0.1723019612303282</v>
      </c>
      <c r="BJ265">
        <v>-1.760487264546531</v>
      </c>
      <c r="BK265">
        <v>-0.14092753113035139</v>
      </c>
    </row>
    <row r="266" spans="1:63" x14ac:dyDescent="0.25">
      <c r="B266" t="s">
        <v>881</v>
      </c>
      <c r="C266" t="s">
        <v>85</v>
      </c>
      <c r="D266">
        <v>150</v>
      </c>
      <c r="E266">
        <v>0.15</v>
      </c>
      <c r="F266">
        <v>150</v>
      </c>
      <c r="G266">
        <v>0.40503362507058149</v>
      </c>
      <c r="H266">
        <v>37</v>
      </c>
      <c r="I266" t="s">
        <v>196</v>
      </c>
      <c r="J266" t="s">
        <v>620</v>
      </c>
      <c r="K266">
        <v>0.40118296944601289</v>
      </c>
      <c r="L266" t="s">
        <v>957</v>
      </c>
      <c r="M266">
        <v>0.1723019612303282</v>
      </c>
      <c r="N266">
        <v>1.088081810400395E-2</v>
      </c>
      <c r="O266">
        <v>-1.760487264546531</v>
      </c>
      <c r="P266">
        <v>6.2883392725146009E-2</v>
      </c>
      <c r="Q266">
        <v>0.15539128607036051</v>
      </c>
      <c r="R266">
        <v>0.19075324930893359</v>
      </c>
      <c r="S266">
        <v>-1.8618089168462091</v>
      </c>
      <c r="T266">
        <v>-1.6567745745870821</v>
      </c>
      <c r="U266">
        <v>0.71039372192325545</v>
      </c>
      <c r="V266">
        <v>1.0009882945632269</v>
      </c>
      <c r="W266">
        <v>3587.5256551469361</v>
      </c>
      <c r="X266">
        <v>4499.775050112381</v>
      </c>
      <c r="Y266">
        <v>0</v>
      </c>
      <c r="Z266">
        <v>-1.1753998163015671</v>
      </c>
      <c r="AA266">
        <v>0.21621144342087101</v>
      </c>
      <c r="AB266">
        <v>0.19027313813978111</v>
      </c>
      <c r="AC266">
        <v>5.3490301097477808E-2</v>
      </c>
      <c r="AD266">
        <v>-1.469196551575751</v>
      </c>
      <c r="AE266">
        <v>-0.8496548697436711</v>
      </c>
      <c r="AF266">
        <v>0.13411604005812811</v>
      </c>
      <c r="AG266">
        <v>0.30769771483618957</v>
      </c>
      <c r="AH266">
        <v>1</v>
      </c>
      <c r="AI266">
        <v>1</v>
      </c>
      <c r="AJ266">
        <v>0.5059455604216343</v>
      </c>
      <c r="AK266">
        <v>0.24629075066630929</v>
      </c>
      <c r="AL266" t="s">
        <v>113</v>
      </c>
      <c r="AM266">
        <v>0.56071534368413856</v>
      </c>
      <c r="AN266">
        <v>3.2006291452097661E-3</v>
      </c>
      <c r="AU266">
        <v>1.697387994286307E-2</v>
      </c>
      <c r="AV266">
        <v>8.0780900091423282E-4</v>
      </c>
      <c r="AY266">
        <v>7.4471651776143403E-3</v>
      </c>
      <c r="AZ266">
        <v>1.5313012303413991E-3</v>
      </c>
      <c r="BA266">
        <v>0.97369008277773561</v>
      </c>
      <c r="BB266">
        <v>0.97193608829625133</v>
      </c>
      <c r="BC266">
        <v>0.96541786941178553</v>
      </c>
      <c r="BD266">
        <v>1</v>
      </c>
      <c r="BE266">
        <v>1</v>
      </c>
      <c r="BF266">
        <v>-0.13290825664051731</v>
      </c>
      <c r="BG266">
        <v>2.391928940460337E-3</v>
      </c>
      <c r="BH266">
        <v>-1.7996842340125569E-2</v>
      </c>
      <c r="BI266">
        <v>0.1723019612303282</v>
      </c>
      <c r="BJ266">
        <v>-1.760487264546531</v>
      </c>
      <c r="BK266">
        <v>-0.13290825664051731</v>
      </c>
    </row>
    <row r="267" spans="1:63" x14ac:dyDescent="0.25">
      <c r="B267" t="s">
        <v>882</v>
      </c>
      <c r="C267" t="s">
        <v>85</v>
      </c>
      <c r="D267">
        <v>150</v>
      </c>
      <c r="E267">
        <v>0.13</v>
      </c>
      <c r="F267">
        <v>150</v>
      </c>
      <c r="G267">
        <v>0.40324630152456231</v>
      </c>
      <c r="H267">
        <v>40</v>
      </c>
      <c r="I267" t="s">
        <v>196</v>
      </c>
      <c r="J267" t="s">
        <v>620</v>
      </c>
      <c r="K267">
        <v>0.40118296944601289</v>
      </c>
      <c r="L267" t="s">
        <v>957</v>
      </c>
      <c r="M267">
        <v>0.1723019612303282</v>
      </c>
      <c r="N267">
        <v>1.088081810400395E-2</v>
      </c>
      <c r="O267">
        <v>-1.760487264546531</v>
      </c>
      <c r="P267">
        <v>6.2883392725146009E-2</v>
      </c>
      <c r="Q267">
        <v>0.15539128607036051</v>
      </c>
      <c r="R267">
        <v>0.19075324930893359</v>
      </c>
      <c r="S267">
        <v>-1.8618089168462091</v>
      </c>
      <c r="T267">
        <v>-1.6567745745870821</v>
      </c>
      <c r="U267">
        <v>0.71039372192325545</v>
      </c>
      <c r="V267">
        <v>1.0009882945632269</v>
      </c>
      <c r="W267">
        <v>3587.5256551469361</v>
      </c>
      <c r="X267">
        <v>4499.775050112381</v>
      </c>
      <c r="Y267">
        <v>0</v>
      </c>
      <c r="Z267">
        <v>-1.1753998163015671</v>
      </c>
      <c r="AA267">
        <v>0.21621144342087101</v>
      </c>
      <c r="AB267">
        <v>0.19027313813978111</v>
      </c>
      <c r="AC267">
        <v>5.3490301097477808E-2</v>
      </c>
      <c r="AD267">
        <v>-1.469196551575751</v>
      </c>
      <c r="AE267">
        <v>-0.8496548697436711</v>
      </c>
      <c r="AF267">
        <v>0.13411604005812811</v>
      </c>
      <c r="AG267">
        <v>0.30769771483618957</v>
      </c>
      <c r="AH267">
        <v>1</v>
      </c>
      <c r="AI267">
        <v>1</v>
      </c>
      <c r="AJ267">
        <v>0.5059455604216343</v>
      </c>
      <c r="AK267">
        <v>0.24629075066630929</v>
      </c>
      <c r="AL267" t="s">
        <v>113</v>
      </c>
      <c r="AM267">
        <v>0.56071534368413856</v>
      </c>
      <c r="AN267">
        <v>3.2006291452097661E-3</v>
      </c>
      <c r="AU267">
        <v>1.697387994286307E-2</v>
      </c>
      <c r="AV267">
        <v>8.0780900091423282E-4</v>
      </c>
      <c r="AY267">
        <v>7.4471651776143403E-3</v>
      </c>
      <c r="AZ267">
        <v>1.5313012303413991E-3</v>
      </c>
      <c r="BA267">
        <v>0.97369008277773561</v>
      </c>
      <c r="BB267">
        <v>0.97193608829625133</v>
      </c>
      <c r="BC267">
        <v>0.96541786941178553</v>
      </c>
      <c r="BD267">
        <v>1</v>
      </c>
      <c r="BE267">
        <v>1</v>
      </c>
      <c r="BF267">
        <v>-0.13469271663067539</v>
      </c>
      <c r="BG267">
        <v>2.3970099188688398E-3</v>
      </c>
      <c r="BH267">
        <v>-1.7796136115075849E-2</v>
      </c>
      <c r="BI267">
        <v>0.1723019612303282</v>
      </c>
      <c r="BJ267">
        <v>-1.760487264546531</v>
      </c>
      <c r="BK267">
        <v>-0.13469271663067539</v>
      </c>
    </row>
    <row r="268" spans="1:63" x14ac:dyDescent="0.25">
      <c r="B268" t="s">
        <v>883</v>
      </c>
      <c r="C268" t="s">
        <v>85</v>
      </c>
      <c r="D268">
        <v>150</v>
      </c>
      <c r="E268">
        <v>0.13300000000000001</v>
      </c>
      <c r="F268">
        <v>150</v>
      </c>
      <c r="G268">
        <v>0.40427628458498022</v>
      </c>
      <c r="H268">
        <v>45</v>
      </c>
      <c r="I268" t="s">
        <v>196</v>
      </c>
      <c r="J268" t="s">
        <v>620</v>
      </c>
      <c r="K268">
        <v>0.40118296944601289</v>
      </c>
      <c r="L268" t="s">
        <v>957</v>
      </c>
      <c r="M268">
        <v>0.1723019612303282</v>
      </c>
      <c r="N268">
        <v>1.088081810400395E-2</v>
      </c>
      <c r="O268">
        <v>-1.760487264546531</v>
      </c>
      <c r="P268">
        <v>6.2883392725146009E-2</v>
      </c>
      <c r="Q268">
        <v>0.15539128607036051</v>
      </c>
      <c r="R268">
        <v>0.19075324930893359</v>
      </c>
      <c r="S268">
        <v>-1.8618089168462091</v>
      </c>
      <c r="T268">
        <v>-1.6567745745870821</v>
      </c>
      <c r="U268">
        <v>0.71039372192325545</v>
      </c>
      <c r="V268">
        <v>1.0009882945632269</v>
      </c>
      <c r="W268">
        <v>3587.5256551469361</v>
      </c>
      <c r="X268">
        <v>4499.775050112381</v>
      </c>
      <c r="Y268">
        <v>0</v>
      </c>
      <c r="Z268">
        <v>-1.1753998163015671</v>
      </c>
      <c r="AA268">
        <v>0.21621144342087101</v>
      </c>
      <c r="AB268">
        <v>0.19027313813978111</v>
      </c>
      <c r="AC268">
        <v>5.3490301097477808E-2</v>
      </c>
      <c r="AD268">
        <v>-1.469196551575751</v>
      </c>
      <c r="AE268">
        <v>-0.8496548697436711</v>
      </c>
      <c r="AF268">
        <v>0.13411604005812811</v>
      </c>
      <c r="AG268">
        <v>0.30769771483618957</v>
      </c>
      <c r="AH268">
        <v>1</v>
      </c>
      <c r="AI268">
        <v>1</v>
      </c>
      <c r="AJ268">
        <v>0.5059455604216343</v>
      </c>
      <c r="AK268">
        <v>0.24629075066630929</v>
      </c>
      <c r="AL268" t="s">
        <v>113</v>
      </c>
      <c r="AM268">
        <v>0.56071534368413856</v>
      </c>
      <c r="AN268">
        <v>3.2006291452097661E-3</v>
      </c>
      <c r="AU268">
        <v>1.697387994286307E-2</v>
      </c>
      <c r="AV268">
        <v>8.0780900091423282E-4</v>
      </c>
      <c r="AY268">
        <v>7.4471651776143403E-3</v>
      </c>
      <c r="AZ268">
        <v>1.5313012303413991E-3</v>
      </c>
      <c r="BA268">
        <v>0.97369008277773561</v>
      </c>
      <c r="BB268">
        <v>0.97193608829625133</v>
      </c>
      <c r="BC268">
        <v>0.96541786941178553</v>
      </c>
      <c r="BD268">
        <v>1</v>
      </c>
      <c r="BE268">
        <v>1</v>
      </c>
      <c r="BF268">
        <v>-0.13367374228478851</v>
      </c>
      <c r="BG268">
        <v>2.3984156078923238E-3</v>
      </c>
      <c r="BH268">
        <v>-1.7942309139386249E-2</v>
      </c>
      <c r="BI268">
        <v>0.1723019612303282</v>
      </c>
      <c r="BJ268">
        <v>-1.760487264546531</v>
      </c>
      <c r="BK268">
        <v>-0.13367374228478851</v>
      </c>
    </row>
    <row r="269" spans="1:63" x14ac:dyDescent="0.25">
      <c r="B269" t="s">
        <v>884</v>
      </c>
      <c r="C269" t="s">
        <v>85</v>
      </c>
      <c r="D269">
        <v>150</v>
      </c>
      <c r="E269">
        <v>0.108</v>
      </c>
      <c r="F269">
        <v>150</v>
      </c>
      <c r="G269">
        <v>0.39561230942970071</v>
      </c>
      <c r="H269">
        <v>124</v>
      </c>
      <c r="I269" t="s">
        <v>196</v>
      </c>
      <c r="J269" t="s">
        <v>620</v>
      </c>
      <c r="K269">
        <v>0.40118296944601289</v>
      </c>
      <c r="L269" t="s">
        <v>957</v>
      </c>
      <c r="M269">
        <v>0.1723019612303282</v>
      </c>
      <c r="N269">
        <v>1.088081810400395E-2</v>
      </c>
      <c r="O269">
        <v>-1.760487264546531</v>
      </c>
      <c r="P269">
        <v>6.2883392725146009E-2</v>
      </c>
      <c r="Q269">
        <v>0.15539128607036051</v>
      </c>
      <c r="R269">
        <v>0.19075324930893359</v>
      </c>
      <c r="S269">
        <v>-1.8618089168462091</v>
      </c>
      <c r="T269">
        <v>-1.6567745745870821</v>
      </c>
      <c r="U269">
        <v>0.71039372192325545</v>
      </c>
      <c r="V269">
        <v>1.0009882945632269</v>
      </c>
      <c r="W269">
        <v>3587.5256551469361</v>
      </c>
      <c r="X269">
        <v>4499.775050112381</v>
      </c>
      <c r="Y269">
        <v>0</v>
      </c>
      <c r="Z269">
        <v>-1.1753998163015671</v>
      </c>
      <c r="AA269">
        <v>0.21621144342087101</v>
      </c>
      <c r="AB269">
        <v>0.19027313813978111</v>
      </c>
      <c r="AC269">
        <v>5.3490301097477808E-2</v>
      </c>
      <c r="AD269">
        <v>-1.469196551575751</v>
      </c>
      <c r="AE269">
        <v>-0.8496548697436711</v>
      </c>
      <c r="AF269">
        <v>0.13411604005812811</v>
      </c>
      <c r="AG269">
        <v>0.30769771483618957</v>
      </c>
      <c r="AH269">
        <v>1</v>
      </c>
      <c r="AI269">
        <v>1</v>
      </c>
      <c r="AJ269">
        <v>0.5059455604216343</v>
      </c>
      <c r="AK269">
        <v>0.24629075066630929</v>
      </c>
      <c r="AL269" t="s">
        <v>113</v>
      </c>
      <c r="AM269">
        <v>0.56071534368413856</v>
      </c>
      <c r="AN269">
        <v>3.2006291452097661E-3</v>
      </c>
      <c r="AU269">
        <v>1.697387994286307E-2</v>
      </c>
      <c r="AV269">
        <v>8.0780900091423282E-4</v>
      </c>
      <c r="AY269">
        <v>7.4471651776143403E-3</v>
      </c>
      <c r="AZ269">
        <v>1.5313012303413991E-3</v>
      </c>
      <c r="BA269">
        <v>0.97369008277773561</v>
      </c>
      <c r="BB269">
        <v>0.97193608829625133</v>
      </c>
      <c r="BC269">
        <v>0.96541786941178553</v>
      </c>
      <c r="BD269">
        <v>1</v>
      </c>
      <c r="BE269">
        <v>1</v>
      </c>
      <c r="BF269">
        <v>-0.1423177920036249</v>
      </c>
      <c r="BG269">
        <v>2.3946790165803879E-3</v>
      </c>
      <c r="BH269">
        <v>-1.682627999540208E-2</v>
      </c>
      <c r="BI269">
        <v>0.1723019612303282</v>
      </c>
      <c r="BJ269">
        <v>-1.760487264546531</v>
      </c>
      <c r="BK269">
        <v>-0.1423177920036249</v>
      </c>
    </row>
    <row r="270" spans="1:63" x14ac:dyDescent="0.25">
      <c r="B270" t="s">
        <v>885</v>
      </c>
      <c r="C270" t="s">
        <v>85</v>
      </c>
      <c r="D270">
        <v>150</v>
      </c>
      <c r="E270">
        <v>0.17699999999999999</v>
      </c>
      <c r="F270">
        <v>150</v>
      </c>
      <c r="G270">
        <v>0.40554861660079039</v>
      </c>
      <c r="H270">
        <v>20</v>
      </c>
      <c r="I270" t="s">
        <v>196</v>
      </c>
      <c r="J270" t="s">
        <v>620</v>
      </c>
      <c r="K270">
        <v>0.40118296944601289</v>
      </c>
      <c r="L270" t="s">
        <v>957</v>
      </c>
      <c r="M270">
        <v>0.1723019612303282</v>
      </c>
      <c r="N270">
        <v>1.088081810400395E-2</v>
      </c>
      <c r="O270">
        <v>-1.760487264546531</v>
      </c>
      <c r="P270">
        <v>6.2883392725146009E-2</v>
      </c>
      <c r="Q270">
        <v>0.15539128607036051</v>
      </c>
      <c r="R270">
        <v>0.19075324930893359</v>
      </c>
      <c r="S270">
        <v>-1.8618089168462091</v>
      </c>
      <c r="T270">
        <v>-1.6567745745870821</v>
      </c>
      <c r="U270">
        <v>0.71039372192325545</v>
      </c>
      <c r="V270">
        <v>1.0009882945632269</v>
      </c>
      <c r="W270">
        <v>3587.5256551469361</v>
      </c>
      <c r="X270">
        <v>4499.775050112381</v>
      </c>
      <c r="Y270">
        <v>0</v>
      </c>
      <c r="Z270">
        <v>-1.1753998163015671</v>
      </c>
      <c r="AA270">
        <v>0.21621144342087101</v>
      </c>
      <c r="AB270">
        <v>0.19027313813978111</v>
      </c>
      <c r="AC270">
        <v>5.3490301097477808E-2</v>
      </c>
      <c r="AD270">
        <v>-1.469196551575751</v>
      </c>
      <c r="AE270">
        <v>-0.8496548697436711</v>
      </c>
      <c r="AF270">
        <v>0.13411604005812811</v>
      </c>
      <c r="AG270">
        <v>0.30769771483618957</v>
      </c>
      <c r="AH270">
        <v>1</v>
      </c>
      <c r="AI270">
        <v>1</v>
      </c>
      <c r="AJ270">
        <v>0.5059455604216343</v>
      </c>
      <c r="AK270">
        <v>0.24629075066630929</v>
      </c>
      <c r="AL270" t="s">
        <v>113</v>
      </c>
      <c r="AM270">
        <v>0.56071534368413856</v>
      </c>
      <c r="AN270">
        <v>3.2006291452097661E-3</v>
      </c>
      <c r="AU270">
        <v>1.697387994286307E-2</v>
      </c>
      <c r="AV270">
        <v>8.0780900091423282E-4</v>
      </c>
      <c r="AY270">
        <v>7.4471651776143403E-3</v>
      </c>
      <c r="AZ270">
        <v>1.5313012303413991E-3</v>
      </c>
      <c r="BA270">
        <v>0.97369008277773561</v>
      </c>
      <c r="BB270">
        <v>0.97193608829625133</v>
      </c>
      <c r="BC270">
        <v>0.96541786941178553</v>
      </c>
      <c r="BD270">
        <v>1</v>
      </c>
      <c r="BE270">
        <v>1</v>
      </c>
      <c r="BF270">
        <v>-0.13238632725259941</v>
      </c>
      <c r="BG270">
        <v>2.395456281362065E-3</v>
      </c>
      <c r="BH270">
        <v>-1.8094438686190151E-2</v>
      </c>
      <c r="BI270">
        <v>0.1723019612303282</v>
      </c>
      <c r="BJ270">
        <v>-1.760487264546531</v>
      </c>
      <c r="BK270">
        <v>-0.13238632725259941</v>
      </c>
    </row>
    <row r="271" spans="1:63" x14ac:dyDescent="0.25">
      <c r="B271" t="s">
        <v>894</v>
      </c>
      <c r="C271" t="s">
        <v>85</v>
      </c>
      <c r="D271">
        <v>150</v>
      </c>
      <c r="E271">
        <v>0.13</v>
      </c>
      <c r="F271">
        <v>150</v>
      </c>
      <c r="G271">
        <v>0.41284937888198753</v>
      </c>
      <c r="H271">
        <v>20</v>
      </c>
      <c r="I271" t="s">
        <v>196</v>
      </c>
      <c r="J271" t="s">
        <v>620</v>
      </c>
      <c r="K271">
        <v>0.40118296944601289</v>
      </c>
      <c r="L271" t="s">
        <v>957</v>
      </c>
      <c r="M271">
        <v>0.1723019612303282</v>
      </c>
      <c r="N271">
        <v>1.088081810400395E-2</v>
      </c>
      <c r="O271">
        <v>-1.760487264546531</v>
      </c>
      <c r="P271">
        <v>6.2883392725146009E-2</v>
      </c>
      <c r="Q271">
        <v>0.15539128607036051</v>
      </c>
      <c r="R271">
        <v>0.19075324930893359</v>
      </c>
      <c r="S271">
        <v>-1.8618089168462091</v>
      </c>
      <c r="T271">
        <v>-1.6567745745870821</v>
      </c>
      <c r="U271">
        <v>0.71039372192325545</v>
      </c>
      <c r="V271">
        <v>1.0009882945632269</v>
      </c>
      <c r="W271">
        <v>3587.5256551469361</v>
      </c>
      <c r="X271">
        <v>4499.775050112381</v>
      </c>
      <c r="Y271">
        <v>0</v>
      </c>
      <c r="Z271">
        <v>-1.1753998163015671</v>
      </c>
      <c r="AA271">
        <v>0.21621144342087101</v>
      </c>
      <c r="AB271">
        <v>0.19027313813978111</v>
      </c>
      <c r="AC271">
        <v>5.3490301097477808E-2</v>
      </c>
      <c r="AD271">
        <v>-1.469196551575751</v>
      </c>
      <c r="AE271">
        <v>-0.8496548697436711</v>
      </c>
      <c r="AF271">
        <v>0.13411604005812811</v>
      </c>
      <c r="AG271">
        <v>0.30769771483618957</v>
      </c>
      <c r="AH271">
        <v>1</v>
      </c>
      <c r="AI271">
        <v>1</v>
      </c>
      <c r="AJ271">
        <v>0.5059455604216343</v>
      </c>
      <c r="AK271">
        <v>0.24629075066630929</v>
      </c>
      <c r="AL271" t="s">
        <v>113</v>
      </c>
      <c r="AM271">
        <v>0.56071534368413856</v>
      </c>
      <c r="AN271">
        <v>3.2006291452097661E-3</v>
      </c>
      <c r="AU271">
        <v>1.697387994286307E-2</v>
      </c>
      <c r="AV271">
        <v>8.0780900091423282E-4</v>
      </c>
      <c r="AY271">
        <v>7.4471651776143403E-3</v>
      </c>
      <c r="AZ271">
        <v>1.5313012303413991E-3</v>
      </c>
      <c r="BA271">
        <v>0.97369008277773561</v>
      </c>
      <c r="BB271">
        <v>0.97193608829625133</v>
      </c>
      <c r="BC271">
        <v>0.96541786941178553</v>
      </c>
      <c r="BD271">
        <v>1</v>
      </c>
      <c r="BE271">
        <v>1</v>
      </c>
      <c r="BF271">
        <v>-0.1250842244732488</v>
      </c>
      <c r="BG271">
        <v>2.400277751858095E-3</v>
      </c>
      <c r="BH271">
        <v>-1.9189292350542831E-2</v>
      </c>
      <c r="BI271">
        <v>0.1723019612303282</v>
      </c>
      <c r="BJ271">
        <v>-1.760487264546531</v>
      </c>
      <c r="BK271">
        <v>-0.1250842244732488</v>
      </c>
    </row>
    <row r="272" spans="1:63" x14ac:dyDescent="0.25">
      <c r="A272">
        <v>10</v>
      </c>
      <c r="B272" t="s">
        <v>614</v>
      </c>
      <c r="C272" t="s">
        <v>556</v>
      </c>
      <c r="D272">
        <v>150</v>
      </c>
      <c r="E272">
        <v>0.20699999999999999</v>
      </c>
      <c r="F272">
        <v>150</v>
      </c>
      <c r="G272">
        <v>0.60243767554479433</v>
      </c>
      <c r="H272">
        <v>5</v>
      </c>
      <c r="I272" t="s">
        <v>196</v>
      </c>
      <c r="J272" t="s">
        <v>614</v>
      </c>
      <c r="K272">
        <v>0.60468057035243483</v>
      </c>
      <c r="L272" t="s">
        <v>958</v>
      </c>
      <c r="M272">
        <v>0.1568273796013466</v>
      </c>
      <c r="N272">
        <v>6.5888653391428754E-3</v>
      </c>
      <c r="O272">
        <v>-1.8534901476186321</v>
      </c>
      <c r="P272">
        <v>4.1987126926958288E-2</v>
      </c>
      <c r="Q272">
        <v>0.14684608269387689</v>
      </c>
      <c r="R272">
        <v>0.16708911753592329</v>
      </c>
      <c r="S272">
        <v>-1.9183702972616059</v>
      </c>
      <c r="T272">
        <v>-1.7892279709625729</v>
      </c>
      <c r="U272">
        <v>0.97417765372583587</v>
      </c>
      <c r="V272">
        <v>1.0027901398927259</v>
      </c>
      <c r="W272">
        <v>3011.5410497957191</v>
      </c>
      <c r="X272">
        <v>2635.739131648389</v>
      </c>
      <c r="Y272">
        <v>0</v>
      </c>
      <c r="Z272">
        <v>-1.271668792599753</v>
      </c>
      <c r="AA272">
        <v>0.21472381833322959</v>
      </c>
      <c r="AB272">
        <v>9.6855407841028099E-2</v>
      </c>
      <c r="AC272">
        <v>2.7344858499908729E-2</v>
      </c>
      <c r="AD272">
        <v>-1.4298772909531869</v>
      </c>
      <c r="AE272">
        <v>-1.123078058073552</v>
      </c>
      <c r="AF272">
        <v>0.16945226268755731</v>
      </c>
      <c r="AG272">
        <v>0.2559533671642415</v>
      </c>
      <c r="AH272">
        <v>1</v>
      </c>
      <c r="AI272">
        <v>1</v>
      </c>
      <c r="AJ272">
        <v>0.50128417122306912</v>
      </c>
      <c r="AK272">
        <v>0.22463501356711851</v>
      </c>
      <c r="AL272" t="s">
        <v>113</v>
      </c>
      <c r="AM272">
        <v>0.81847269992765326</v>
      </c>
      <c r="AN272">
        <v>6.3967126778951746E-3</v>
      </c>
      <c r="AU272">
        <v>2.5879477442389179E-2</v>
      </c>
      <c r="AV272">
        <v>1.3069975120297589E-3</v>
      </c>
      <c r="AY272">
        <v>1.060476458557914E-2</v>
      </c>
      <c r="AZ272">
        <v>2.923420823433851E-3</v>
      </c>
      <c r="BA272">
        <v>0.98225625734815603</v>
      </c>
      <c r="BB272">
        <v>0.98048188308297157</v>
      </c>
      <c r="BC272">
        <v>0.97263217689688364</v>
      </c>
      <c r="BD272">
        <v>1</v>
      </c>
      <c r="BE272">
        <v>1</v>
      </c>
      <c r="BF272">
        <v>-0.18132467526313151</v>
      </c>
      <c r="BG272">
        <v>4.9514578358281448E-3</v>
      </c>
      <c r="BH272">
        <v>-2.7307137479456539E-2</v>
      </c>
      <c r="BI272">
        <v>0.1568273796013466</v>
      </c>
      <c r="BJ272">
        <v>-1.8534901476186321</v>
      </c>
      <c r="BK272">
        <v>-0.18132467526313151</v>
      </c>
    </row>
    <row r="273" spans="1:63" x14ac:dyDescent="0.25">
      <c r="B273" t="s">
        <v>615</v>
      </c>
      <c r="C273" t="s">
        <v>556</v>
      </c>
      <c r="D273">
        <v>150</v>
      </c>
      <c r="E273">
        <v>0.188</v>
      </c>
      <c r="F273">
        <v>150</v>
      </c>
      <c r="G273">
        <v>0.60235943502824874</v>
      </c>
      <c r="H273">
        <v>6</v>
      </c>
      <c r="I273" t="s">
        <v>196</v>
      </c>
      <c r="J273" t="s">
        <v>614</v>
      </c>
      <c r="K273">
        <v>0.60468057035243483</v>
      </c>
      <c r="L273" t="s">
        <v>958</v>
      </c>
      <c r="M273">
        <v>0.1568273796013466</v>
      </c>
      <c r="N273">
        <v>6.5888653391428754E-3</v>
      </c>
      <c r="O273">
        <v>-1.8534901476186321</v>
      </c>
      <c r="P273">
        <v>4.1987126926958288E-2</v>
      </c>
      <c r="Q273">
        <v>0.14684608269387689</v>
      </c>
      <c r="R273">
        <v>0.16708911753592329</v>
      </c>
      <c r="S273">
        <v>-1.9183702972616059</v>
      </c>
      <c r="T273">
        <v>-1.7892279709625729</v>
      </c>
      <c r="U273">
        <v>0.97417765372583587</v>
      </c>
      <c r="V273">
        <v>1.0027901398927259</v>
      </c>
      <c r="W273">
        <v>3011.5410497957191</v>
      </c>
      <c r="X273">
        <v>2635.739131648389</v>
      </c>
      <c r="Y273">
        <v>0</v>
      </c>
      <c r="Z273">
        <v>-1.271668792599753</v>
      </c>
      <c r="AA273">
        <v>0.21472381833322959</v>
      </c>
      <c r="AB273">
        <v>9.6855407841028099E-2</v>
      </c>
      <c r="AC273">
        <v>2.7344858499908729E-2</v>
      </c>
      <c r="AD273">
        <v>-1.4298772909531869</v>
      </c>
      <c r="AE273">
        <v>-1.123078058073552</v>
      </c>
      <c r="AF273">
        <v>0.16945226268755731</v>
      </c>
      <c r="AG273">
        <v>0.2559533671642415</v>
      </c>
      <c r="AH273">
        <v>1</v>
      </c>
      <c r="AI273">
        <v>1</v>
      </c>
      <c r="AJ273">
        <v>0.50128417122306912</v>
      </c>
      <c r="AK273">
        <v>0.22463501356711851</v>
      </c>
      <c r="AL273" t="s">
        <v>113</v>
      </c>
      <c r="AM273">
        <v>0.81847269992765326</v>
      </c>
      <c r="AN273">
        <v>6.3967126778951746E-3</v>
      </c>
      <c r="AU273">
        <v>2.5879477442389179E-2</v>
      </c>
      <c r="AV273">
        <v>1.3069975120297589E-3</v>
      </c>
      <c r="AY273">
        <v>1.060476458557914E-2</v>
      </c>
      <c r="AZ273">
        <v>2.923420823433851E-3</v>
      </c>
      <c r="BA273">
        <v>0.98225625734815603</v>
      </c>
      <c r="BB273">
        <v>0.98048188308297157</v>
      </c>
      <c r="BC273">
        <v>0.97263217689688364</v>
      </c>
      <c r="BD273">
        <v>1</v>
      </c>
      <c r="BE273">
        <v>1</v>
      </c>
      <c r="BF273">
        <v>-0.18137893077108591</v>
      </c>
      <c r="BG273">
        <v>4.9458849757465203E-3</v>
      </c>
      <c r="BH273">
        <v>-2.726824419308441E-2</v>
      </c>
      <c r="BI273">
        <v>0.1568273796013466</v>
      </c>
      <c r="BJ273">
        <v>-1.8534901476186321</v>
      </c>
      <c r="BK273">
        <v>-0.18137893077108591</v>
      </c>
    </row>
    <row r="274" spans="1:63" x14ac:dyDescent="0.25">
      <c r="B274" t="s">
        <v>616</v>
      </c>
      <c r="C274" t="s">
        <v>556</v>
      </c>
      <c r="D274">
        <v>150</v>
      </c>
      <c r="E274">
        <v>0.14000000000000001</v>
      </c>
      <c r="F274">
        <v>150</v>
      </c>
      <c r="G274">
        <v>0.6209024374495562</v>
      </c>
      <c r="H274">
        <v>18</v>
      </c>
      <c r="I274" t="s">
        <v>196</v>
      </c>
      <c r="J274" t="s">
        <v>614</v>
      </c>
      <c r="K274">
        <v>0.60468057035243483</v>
      </c>
      <c r="L274" t="s">
        <v>958</v>
      </c>
      <c r="M274">
        <v>0.1568273796013466</v>
      </c>
      <c r="N274">
        <v>6.5888653391428754E-3</v>
      </c>
      <c r="O274">
        <v>-1.8534901476186321</v>
      </c>
      <c r="P274">
        <v>4.1987126926958288E-2</v>
      </c>
      <c r="Q274">
        <v>0.14684608269387689</v>
      </c>
      <c r="R274">
        <v>0.16708911753592329</v>
      </c>
      <c r="S274">
        <v>-1.9183702972616059</v>
      </c>
      <c r="T274">
        <v>-1.7892279709625729</v>
      </c>
      <c r="U274">
        <v>0.97417765372583587</v>
      </c>
      <c r="V274">
        <v>1.0027901398927259</v>
      </c>
      <c r="W274">
        <v>3011.5410497957191</v>
      </c>
      <c r="X274">
        <v>2635.739131648389</v>
      </c>
      <c r="Y274">
        <v>0</v>
      </c>
      <c r="Z274">
        <v>-1.271668792599753</v>
      </c>
      <c r="AA274">
        <v>0.21472381833322959</v>
      </c>
      <c r="AB274">
        <v>9.6855407841028099E-2</v>
      </c>
      <c r="AC274">
        <v>2.7344858499908729E-2</v>
      </c>
      <c r="AD274">
        <v>-1.4298772909531869</v>
      </c>
      <c r="AE274">
        <v>-1.123078058073552</v>
      </c>
      <c r="AF274">
        <v>0.16945226268755731</v>
      </c>
      <c r="AG274">
        <v>0.2559533671642415</v>
      </c>
      <c r="AH274">
        <v>1</v>
      </c>
      <c r="AI274">
        <v>1</v>
      </c>
      <c r="AJ274">
        <v>0.50128417122306912</v>
      </c>
      <c r="AK274">
        <v>0.22463501356711851</v>
      </c>
      <c r="AL274" t="s">
        <v>113</v>
      </c>
      <c r="AM274">
        <v>0.81847269992765326</v>
      </c>
      <c r="AN274">
        <v>6.3967126778951746E-3</v>
      </c>
      <c r="AU274">
        <v>2.5879477442389179E-2</v>
      </c>
      <c r="AV274">
        <v>1.3069975120297589E-3</v>
      </c>
      <c r="AY274">
        <v>1.060476458557914E-2</v>
      </c>
      <c r="AZ274">
        <v>2.923420823433851E-3</v>
      </c>
      <c r="BA274">
        <v>0.98225625734815603</v>
      </c>
      <c r="BB274">
        <v>0.98048188308297157</v>
      </c>
      <c r="BC274">
        <v>0.97263217689688364</v>
      </c>
      <c r="BD274">
        <v>1</v>
      </c>
      <c r="BE274">
        <v>1</v>
      </c>
      <c r="BF274">
        <v>-0.16281826824401499</v>
      </c>
      <c r="BG274">
        <v>4.9315586875680537E-3</v>
      </c>
      <c r="BH274">
        <v>-3.028873074719815E-2</v>
      </c>
      <c r="BI274">
        <v>0.1568273796013466</v>
      </c>
      <c r="BJ274">
        <v>-1.8534901476186321</v>
      </c>
      <c r="BK274">
        <v>-0.16281826824401499</v>
      </c>
    </row>
    <row r="275" spans="1:63" x14ac:dyDescent="0.25">
      <c r="B275" t="s">
        <v>619</v>
      </c>
      <c r="C275" t="s">
        <v>556</v>
      </c>
      <c r="D275">
        <v>150</v>
      </c>
      <c r="E275">
        <v>0.122</v>
      </c>
      <c r="F275">
        <v>150</v>
      </c>
      <c r="G275">
        <v>0.59563075060532711</v>
      </c>
      <c r="H275">
        <v>62</v>
      </c>
      <c r="I275" t="s">
        <v>196</v>
      </c>
      <c r="J275" t="s">
        <v>614</v>
      </c>
      <c r="K275">
        <v>0.60468057035243483</v>
      </c>
      <c r="L275" t="s">
        <v>958</v>
      </c>
      <c r="M275">
        <v>0.1568273796013466</v>
      </c>
      <c r="N275">
        <v>6.5888653391428754E-3</v>
      </c>
      <c r="O275">
        <v>-1.8534901476186321</v>
      </c>
      <c r="P275">
        <v>4.1987126926958288E-2</v>
      </c>
      <c r="Q275">
        <v>0.14684608269387689</v>
      </c>
      <c r="R275">
        <v>0.16708911753592329</v>
      </c>
      <c r="S275">
        <v>-1.9183702972616059</v>
      </c>
      <c r="T275">
        <v>-1.7892279709625729</v>
      </c>
      <c r="U275">
        <v>0.97417765372583587</v>
      </c>
      <c r="V275">
        <v>1.0027901398927259</v>
      </c>
      <c r="W275">
        <v>3011.5410497957191</v>
      </c>
      <c r="X275">
        <v>2635.739131648389</v>
      </c>
      <c r="Y275">
        <v>0</v>
      </c>
      <c r="Z275">
        <v>-1.271668792599753</v>
      </c>
      <c r="AA275">
        <v>0.21472381833322959</v>
      </c>
      <c r="AB275">
        <v>9.6855407841028099E-2</v>
      </c>
      <c r="AC275">
        <v>2.7344858499908729E-2</v>
      </c>
      <c r="AD275">
        <v>-1.4298772909531869</v>
      </c>
      <c r="AE275">
        <v>-1.123078058073552</v>
      </c>
      <c r="AF275">
        <v>0.16945226268755731</v>
      </c>
      <c r="AG275">
        <v>0.2559533671642415</v>
      </c>
      <c r="AH275">
        <v>1</v>
      </c>
      <c r="AI275">
        <v>1</v>
      </c>
      <c r="AJ275">
        <v>0.50128417122306912</v>
      </c>
      <c r="AK275">
        <v>0.22463501356711851</v>
      </c>
      <c r="AL275" t="s">
        <v>113</v>
      </c>
      <c r="AM275">
        <v>0.81847269992765326</v>
      </c>
      <c r="AN275">
        <v>6.3967126778951746E-3</v>
      </c>
      <c r="AU275">
        <v>2.5879477442389179E-2</v>
      </c>
      <c r="AV275">
        <v>1.3069975120297589E-3</v>
      </c>
      <c r="AY275">
        <v>1.060476458557914E-2</v>
      </c>
      <c r="AZ275">
        <v>2.923420823433851E-3</v>
      </c>
      <c r="BA275">
        <v>0.98225625734815603</v>
      </c>
      <c r="BB275">
        <v>0.98048188308297157</v>
      </c>
      <c r="BC275">
        <v>0.97263217689688364</v>
      </c>
      <c r="BD275">
        <v>1</v>
      </c>
      <c r="BE275">
        <v>1</v>
      </c>
      <c r="BF275">
        <v>-0.18812774548641539</v>
      </c>
      <c r="BG275">
        <v>4.9480335094885409E-3</v>
      </c>
      <c r="BH275">
        <v>-2.630145541102993E-2</v>
      </c>
      <c r="BI275">
        <v>0.1568273796013466</v>
      </c>
      <c r="BJ275">
        <v>-1.8534901476186321</v>
      </c>
      <c r="BK275">
        <v>-0.18812774548641539</v>
      </c>
    </row>
    <row r="276" spans="1:63" x14ac:dyDescent="0.25">
      <c r="B276" t="s">
        <v>620</v>
      </c>
      <c r="C276" t="s">
        <v>556</v>
      </c>
      <c r="D276">
        <v>150</v>
      </c>
      <c r="E276">
        <v>0.11799999999999999</v>
      </c>
      <c r="F276">
        <v>150</v>
      </c>
      <c r="G276">
        <v>0.59492658595641656</v>
      </c>
      <c r="H276">
        <v>63</v>
      </c>
      <c r="I276" t="s">
        <v>196</v>
      </c>
      <c r="J276" t="s">
        <v>614</v>
      </c>
      <c r="K276">
        <v>0.60468057035243483</v>
      </c>
      <c r="L276" t="s">
        <v>958</v>
      </c>
      <c r="M276">
        <v>0.1568273796013466</v>
      </c>
      <c r="N276">
        <v>6.5888653391428754E-3</v>
      </c>
      <c r="O276">
        <v>-1.8534901476186321</v>
      </c>
      <c r="P276">
        <v>4.1987126926958288E-2</v>
      </c>
      <c r="Q276">
        <v>0.14684608269387689</v>
      </c>
      <c r="R276">
        <v>0.16708911753592329</v>
      </c>
      <c r="S276">
        <v>-1.9183702972616059</v>
      </c>
      <c r="T276">
        <v>-1.7892279709625729</v>
      </c>
      <c r="U276">
        <v>0.97417765372583587</v>
      </c>
      <c r="V276">
        <v>1.0027901398927259</v>
      </c>
      <c r="W276">
        <v>3011.5410497957191</v>
      </c>
      <c r="X276">
        <v>2635.739131648389</v>
      </c>
      <c r="Y276">
        <v>0</v>
      </c>
      <c r="Z276">
        <v>-1.271668792599753</v>
      </c>
      <c r="AA276">
        <v>0.21472381833322959</v>
      </c>
      <c r="AB276">
        <v>9.6855407841028099E-2</v>
      </c>
      <c r="AC276">
        <v>2.7344858499908729E-2</v>
      </c>
      <c r="AD276">
        <v>-1.4298772909531869</v>
      </c>
      <c r="AE276">
        <v>-1.123078058073552</v>
      </c>
      <c r="AF276">
        <v>0.16945226268755731</v>
      </c>
      <c r="AG276">
        <v>0.2559533671642415</v>
      </c>
      <c r="AH276">
        <v>1</v>
      </c>
      <c r="AI276">
        <v>1</v>
      </c>
      <c r="AJ276">
        <v>0.50128417122306912</v>
      </c>
      <c r="AK276">
        <v>0.22463501356711851</v>
      </c>
      <c r="AL276" t="s">
        <v>113</v>
      </c>
      <c r="AM276">
        <v>0.81847269992765326</v>
      </c>
      <c r="AN276">
        <v>6.3967126778951746E-3</v>
      </c>
      <c r="AU276">
        <v>2.5879477442389179E-2</v>
      </c>
      <c r="AV276">
        <v>1.3069975120297589E-3</v>
      </c>
      <c r="AY276">
        <v>1.060476458557914E-2</v>
      </c>
      <c r="AZ276">
        <v>2.923420823433851E-3</v>
      </c>
      <c r="BA276">
        <v>0.98225625734815603</v>
      </c>
      <c r="BB276">
        <v>0.98048188308297157</v>
      </c>
      <c r="BC276">
        <v>0.97263217689688364</v>
      </c>
      <c r="BD276">
        <v>1</v>
      </c>
      <c r="BE276">
        <v>1</v>
      </c>
      <c r="BF276">
        <v>-0.1888064911960555</v>
      </c>
      <c r="BG276">
        <v>4.9562086779950769E-3</v>
      </c>
      <c r="BH276">
        <v>-2.625020276897461E-2</v>
      </c>
      <c r="BI276">
        <v>0.1568273796013466</v>
      </c>
      <c r="BJ276">
        <v>-1.8534901476186321</v>
      </c>
      <c r="BK276">
        <v>-0.1888064911960555</v>
      </c>
    </row>
    <row r="277" spans="1:63" x14ac:dyDescent="0.25">
      <c r="B277" t="s">
        <v>621</v>
      </c>
      <c r="C277" t="s">
        <v>556</v>
      </c>
      <c r="D277">
        <v>150</v>
      </c>
      <c r="E277">
        <v>0.09</v>
      </c>
      <c r="F277">
        <v>150</v>
      </c>
      <c r="G277">
        <v>0.6118265375302665</v>
      </c>
      <c r="H277">
        <v>168</v>
      </c>
      <c r="I277" t="s">
        <v>196</v>
      </c>
      <c r="J277" t="s">
        <v>614</v>
      </c>
      <c r="K277">
        <v>0.60468057035243483</v>
      </c>
      <c r="L277" t="s">
        <v>958</v>
      </c>
      <c r="M277">
        <v>0.1568273796013466</v>
      </c>
      <c r="N277">
        <v>6.5888653391428754E-3</v>
      </c>
      <c r="O277">
        <v>-1.8534901476186321</v>
      </c>
      <c r="P277">
        <v>4.1987126926958288E-2</v>
      </c>
      <c r="Q277">
        <v>0.14684608269387689</v>
      </c>
      <c r="R277">
        <v>0.16708911753592329</v>
      </c>
      <c r="S277">
        <v>-1.9183702972616059</v>
      </c>
      <c r="T277">
        <v>-1.7892279709625729</v>
      </c>
      <c r="U277">
        <v>0.97417765372583587</v>
      </c>
      <c r="V277">
        <v>1.0027901398927259</v>
      </c>
      <c r="W277">
        <v>3011.5410497957191</v>
      </c>
      <c r="X277">
        <v>2635.739131648389</v>
      </c>
      <c r="Y277">
        <v>0</v>
      </c>
      <c r="Z277">
        <v>-1.271668792599753</v>
      </c>
      <c r="AA277">
        <v>0.21472381833322959</v>
      </c>
      <c r="AB277">
        <v>9.6855407841028099E-2</v>
      </c>
      <c r="AC277">
        <v>2.7344858499908729E-2</v>
      </c>
      <c r="AD277">
        <v>-1.4298772909531869</v>
      </c>
      <c r="AE277">
        <v>-1.123078058073552</v>
      </c>
      <c r="AF277">
        <v>0.16945226268755731</v>
      </c>
      <c r="AG277">
        <v>0.2559533671642415</v>
      </c>
      <c r="AH277">
        <v>1</v>
      </c>
      <c r="AI277">
        <v>1</v>
      </c>
      <c r="AJ277">
        <v>0.50128417122306912</v>
      </c>
      <c r="AK277">
        <v>0.22463501356711851</v>
      </c>
      <c r="AL277" t="s">
        <v>113</v>
      </c>
      <c r="AM277">
        <v>0.81847269992765326</v>
      </c>
      <c r="AN277">
        <v>6.3967126778951746E-3</v>
      </c>
      <c r="AU277">
        <v>2.5879477442389179E-2</v>
      </c>
      <c r="AV277">
        <v>1.3069975120297589E-3</v>
      </c>
      <c r="AY277">
        <v>1.060476458557914E-2</v>
      </c>
      <c r="AZ277">
        <v>2.923420823433851E-3</v>
      </c>
      <c r="BA277">
        <v>0.98225625734815603</v>
      </c>
      <c r="BB277">
        <v>0.98048188308297157</v>
      </c>
      <c r="BC277">
        <v>0.97263217689688364</v>
      </c>
      <c r="BD277">
        <v>1</v>
      </c>
      <c r="BE277">
        <v>1</v>
      </c>
      <c r="BF277">
        <v>-0.17191631052997469</v>
      </c>
      <c r="BG277">
        <v>4.9495152158127382E-3</v>
      </c>
      <c r="BH277">
        <v>-2.8790259635950929E-2</v>
      </c>
      <c r="BI277">
        <v>0.1568273796013466</v>
      </c>
      <c r="BJ277">
        <v>-1.8534901476186321</v>
      </c>
      <c r="BK277">
        <v>-0.17191631052997469</v>
      </c>
    </row>
    <row r="278" spans="1:63" x14ac:dyDescent="0.25">
      <c r="B278" t="s">
        <v>622</v>
      </c>
      <c r="C278" t="s">
        <v>556</v>
      </c>
      <c r="D278">
        <v>150</v>
      </c>
      <c r="E278">
        <v>0.19</v>
      </c>
      <c r="F278">
        <v>150</v>
      </c>
      <c r="G278">
        <v>0.65779284100080726</v>
      </c>
      <c r="H278">
        <v>3</v>
      </c>
      <c r="I278" t="s">
        <v>196</v>
      </c>
      <c r="J278" t="s">
        <v>615</v>
      </c>
      <c r="K278">
        <v>0.65879040758676366</v>
      </c>
      <c r="L278" t="s">
        <v>959</v>
      </c>
      <c r="M278">
        <v>0.13258455576931419</v>
      </c>
      <c r="N278">
        <v>7.8927517434487972E-3</v>
      </c>
      <c r="O278">
        <v>-2.0221765319183098</v>
      </c>
      <c r="P278">
        <v>5.6522288444230302E-2</v>
      </c>
      <c r="Q278">
        <v>0.1226825761481085</v>
      </c>
      <c r="R278">
        <v>0.14378838115123549</v>
      </c>
      <c r="S278">
        <v>-2.0981549410325711</v>
      </c>
      <c r="T278">
        <v>-1.939412635762757</v>
      </c>
      <c r="U278">
        <v>0.99311673175925141</v>
      </c>
      <c r="V278">
        <v>1.0030258633718441</v>
      </c>
      <c r="W278">
        <v>2153.16201844841</v>
      </c>
      <c r="X278">
        <v>2236.1113887955712</v>
      </c>
      <c r="Y278">
        <v>0</v>
      </c>
      <c r="Z278">
        <v>-1.4125987300051039</v>
      </c>
      <c r="AA278">
        <v>0.22563606404190659</v>
      </c>
      <c r="AB278">
        <v>0.1151295697942883</v>
      </c>
      <c r="AC278">
        <v>3.5993855072869077E-2</v>
      </c>
      <c r="AD278">
        <v>-1.594981794099863</v>
      </c>
      <c r="AE278">
        <v>-1.235353790625338</v>
      </c>
      <c r="AF278">
        <v>0.16541274218445379</v>
      </c>
      <c r="AG278">
        <v>0.28118850522350902</v>
      </c>
      <c r="AH278">
        <v>1</v>
      </c>
      <c r="AI278">
        <v>1</v>
      </c>
      <c r="AJ278">
        <v>0.49750872711440641</v>
      </c>
      <c r="AK278">
        <v>0.16884002252344479</v>
      </c>
      <c r="AL278" t="s">
        <v>113</v>
      </c>
      <c r="AM278">
        <v>0.81847269992765326</v>
      </c>
      <c r="AN278">
        <v>6.3967126778951746E-3</v>
      </c>
      <c r="AU278">
        <v>2.5879477442389179E-2</v>
      </c>
      <c r="AV278">
        <v>1.3069975120297589E-3</v>
      </c>
      <c r="AY278">
        <v>1.060476458557914E-2</v>
      </c>
      <c r="AZ278">
        <v>2.923420823433851E-3</v>
      </c>
      <c r="BA278">
        <v>0.98225625734815603</v>
      </c>
      <c r="BB278">
        <v>0.98048188308297157</v>
      </c>
      <c r="BC278">
        <v>0.97263217689688364</v>
      </c>
      <c r="BD278">
        <v>1</v>
      </c>
      <c r="BE278">
        <v>1</v>
      </c>
      <c r="BF278">
        <v>-0.12594286605630919</v>
      </c>
      <c r="BG278">
        <v>4.9456392046623643E-3</v>
      </c>
      <c r="BH278">
        <v>-3.9268911050913853E-2</v>
      </c>
      <c r="BI278">
        <v>0.13258455576931419</v>
      </c>
      <c r="BJ278">
        <v>-2.0221765319183098</v>
      </c>
      <c r="BK278">
        <v>-0.12594286605630919</v>
      </c>
    </row>
    <row r="279" spans="1:63" x14ac:dyDescent="0.25">
      <c r="B279" t="s">
        <v>623</v>
      </c>
      <c r="C279" t="s">
        <v>556</v>
      </c>
      <c r="D279">
        <v>150</v>
      </c>
      <c r="E279">
        <v>0.14299999999999999</v>
      </c>
      <c r="F279">
        <v>150</v>
      </c>
      <c r="G279">
        <v>0.66432592413236502</v>
      </c>
      <c r="H279">
        <v>12</v>
      </c>
      <c r="I279" t="s">
        <v>196</v>
      </c>
      <c r="J279" t="s">
        <v>615</v>
      </c>
      <c r="K279">
        <v>0.65879040758676366</v>
      </c>
      <c r="L279" t="s">
        <v>959</v>
      </c>
      <c r="M279">
        <v>0.13258455576931419</v>
      </c>
      <c r="N279">
        <v>7.8927517434487972E-3</v>
      </c>
      <c r="O279">
        <v>-2.0221765319183098</v>
      </c>
      <c r="P279">
        <v>5.6522288444230302E-2</v>
      </c>
      <c r="Q279">
        <v>0.1226825761481085</v>
      </c>
      <c r="R279">
        <v>0.14378838115123549</v>
      </c>
      <c r="S279">
        <v>-2.0981549410325711</v>
      </c>
      <c r="T279">
        <v>-1.939412635762757</v>
      </c>
      <c r="U279">
        <v>0.99311673175925141</v>
      </c>
      <c r="V279">
        <v>1.0030258633718441</v>
      </c>
      <c r="W279">
        <v>2153.16201844841</v>
      </c>
      <c r="X279">
        <v>2236.1113887955712</v>
      </c>
      <c r="Y279">
        <v>0</v>
      </c>
      <c r="Z279">
        <v>-1.4125987300051039</v>
      </c>
      <c r="AA279">
        <v>0.22563606404190659</v>
      </c>
      <c r="AB279">
        <v>0.1151295697942883</v>
      </c>
      <c r="AC279">
        <v>3.5993855072869077E-2</v>
      </c>
      <c r="AD279">
        <v>-1.594981794099863</v>
      </c>
      <c r="AE279">
        <v>-1.235353790625338</v>
      </c>
      <c r="AF279">
        <v>0.16541274218445379</v>
      </c>
      <c r="AG279">
        <v>0.28118850522350902</v>
      </c>
      <c r="AH279">
        <v>1</v>
      </c>
      <c r="AI279">
        <v>1</v>
      </c>
      <c r="AJ279">
        <v>0.49750872711440641</v>
      </c>
      <c r="AK279">
        <v>0.16884002252344479</v>
      </c>
      <c r="AL279" t="s">
        <v>113</v>
      </c>
      <c r="AM279">
        <v>0.81847269992765326</v>
      </c>
      <c r="AN279">
        <v>6.3967126778951746E-3</v>
      </c>
      <c r="AU279">
        <v>2.5879477442389179E-2</v>
      </c>
      <c r="AV279">
        <v>1.3069975120297589E-3</v>
      </c>
      <c r="AY279">
        <v>1.060476458557914E-2</v>
      </c>
      <c r="AZ279">
        <v>2.923420823433851E-3</v>
      </c>
      <c r="BA279">
        <v>0.98225625734815603</v>
      </c>
      <c r="BB279">
        <v>0.98048188308297157</v>
      </c>
      <c r="BC279">
        <v>0.97263217689688364</v>
      </c>
      <c r="BD279">
        <v>1</v>
      </c>
      <c r="BE279">
        <v>1</v>
      </c>
      <c r="BF279">
        <v>-0.11942977069433131</v>
      </c>
      <c r="BG279">
        <v>4.9329479353337584E-3</v>
      </c>
      <c r="BH279">
        <v>-4.1304173211210028E-2</v>
      </c>
      <c r="BI279">
        <v>0.13258455576931419</v>
      </c>
      <c r="BJ279">
        <v>-2.0221765319183098</v>
      </c>
      <c r="BK279">
        <v>-0.11942977069433131</v>
      </c>
    </row>
    <row r="280" spans="1:63" x14ac:dyDescent="0.25">
      <c r="B280" t="s">
        <v>624</v>
      </c>
      <c r="C280" t="s">
        <v>556</v>
      </c>
      <c r="D280">
        <v>150</v>
      </c>
      <c r="E280">
        <v>0.11</v>
      </c>
      <c r="F280">
        <v>150</v>
      </c>
      <c r="G280">
        <v>0.65658011299435048</v>
      </c>
      <c r="H280">
        <v>28</v>
      </c>
      <c r="I280" t="s">
        <v>196</v>
      </c>
      <c r="J280" t="s">
        <v>615</v>
      </c>
      <c r="K280">
        <v>0.65879040758676366</v>
      </c>
      <c r="L280" t="s">
        <v>959</v>
      </c>
      <c r="M280">
        <v>0.13258455576931419</v>
      </c>
      <c r="N280">
        <v>7.8927517434487972E-3</v>
      </c>
      <c r="O280">
        <v>-2.0221765319183098</v>
      </c>
      <c r="P280">
        <v>5.6522288444230302E-2</v>
      </c>
      <c r="Q280">
        <v>0.1226825761481085</v>
      </c>
      <c r="R280">
        <v>0.14378838115123549</v>
      </c>
      <c r="S280">
        <v>-2.0981549410325711</v>
      </c>
      <c r="T280">
        <v>-1.939412635762757</v>
      </c>
      <c r="U280">
        <v>0.99311673175925141</v>
      </c>
      <c r="V280">
        <v>1.0030258633718441</v>
      </c>
      <c r="W280">
        <v>2153.16201844841</v>
      </c>
      <c r="X280">
        <v>2236.1113887955712</v>
      </c>
      <c r="Y280">
        <v>0</v>
      </c>
      <c r="Z280">
        <v>-1.4125987300051039</v>
      </c>
      <c r="AA280">
        <v>0.22563606404190659</v>
      </c>
      <c r="AB280">
        <v>0.1151295697942883</v>
      </c>
      <c r="AC280">
        <v>3.5993855072869077E-2</v>
      </c>
      <c r="AD280">
        <v>-1.594981794099863</v>
      </c>
      <c r="AE280">
        <v>-1.235353790625338</v>
      </c>
      <c r="AF280">
        <v>0.16541274218445379</v>
      </c>
      <c r="AG280">
        <v>0.28118850522350902</v>
      </c>
      <c r="AH280">
        <v>1</v>
      </c>
      <c r="AI280">
        <v>1</v>
      </c>
      <c r="AJ280">
        <v>0.49750872711440641</v>
      </c>
      <c r="AK280">
        <v>0.16884002252344479</v>
      </c>
      <c r="AL280" t="s">
        <v>113</v>
      </c>
      <c r="AM280">
        <v>0.81847269992765326</v>
      </c>
      <c r="AN280">
        <v>6.3967126778951746E-3</v>
      </c>
      <c r="AU280">
        <v>2.5879477442389179E-2</v>
      </c>
      <c r="AV280">
        <v>1.3069975120297589E-3</v>
      </c>
      <c r="AY280">
        <v>1.060476458557914E-2</v>
      </c>
      <c r="AZ280">
        <v>2.923420823433851E-3</v>
      </c>
      <c r="BA280">
        <v>0.98225625734815603</v>
      </c>
      <c r="BB280">
        <v>0.98048188308297157</v>
      </c>
      <c r="BC280">
        <v>0.97263217689688364</v>
      </c>
      <c r="BD280">
        <v>1</v>
      </c>
      <c r="BE280">
        <v>1</v>
      </c>
      <c r="BF280">
        <v>-0.1271459271156947</v>
      </c>
      <c r="BG280">
        <v>4.9484638537591538E-3</v>
      </c>
      <c r="BH280">
        <v>-3.8919562474512989E-2</v>
      </c>
      <c r="BI280">
        <v>0.13258455576931419</v>
      </c>
      <c r="BJ280">
        <v>-2.0221765319183098</v>
      </c>
      <c r="BK280">
        <v>-0.1271459271156947</v>
      </c>
    </row>
    <row r="281" spans="1:63" x14ac:dyDescent="0.25">
      <c r="B281" t="s">
        <v>617</v>
      </c>
      <c r="C281" t="s">
        <v>556</v>
      </c>
      <c r="D281">
        <v>150</v>
      </c>
      <c r="E281">
        <v>0.09</v>
      </c>
      <c r="F281">
        <v>150</v>
      </c>
      <c r="G281">
        <v>0.6564627522195321</v>
      </c>
      <c r="H281">
        <v>86</v>
      </c>
      <c r="I281" t="s">
        <v>196</v>
      </c>
      <c r="J281" t="s">
        <v>615</v>
      </c>
      <c r="K281">
        <v>0.65879040758676366</v>
      </c>
      <c r="L281" t="s">
        <v>959</v>
      </c>
      <c r="M281">
        <v>0.13258455576931419</v>
      </c>
      <c r="N281">
        <v>7.8927517434487972E-3</v>
      </c>
      <c r="O281">
        <v>-2.0221765319183098</v>
      </c>
      <c r="P281">
        <v>5.6522288444230302E-2</v>
      </c>
      <c r="Q281">
        <v>0.1226825761481085</v>
      </c>
      <c r="R281">
        <v>0.14378838115123549</v>
      </c>
      <c r="S281">
        <v>-2.0981549410325711</v>
      </c>
      <c r="T281">
        <v>-1.939412635762757</v>
      </c>
      <c r="U281">
        <v>0.99311673175925141</v>
      </c>
      <c r="V281">
        <v>1.0030258633718441</v>
      </c>
      <c r="W281">
        <v>2153.16201844841</v>
      </c>
      <c r="X281">
        <v>2236.1113887955712</v>
      </c>
      <c r="Y281">
        <v>0</v>
      </c>
      <c r="Z281">
        <v>-1.4125987300051039</v>
      </c>
      <c r="AA281">
        <v>0.22563606404190659</v>
      </c>
      <c r="AB281">
        <v>0.1151295697942883</v>
      </c>
      <c r="AC281">
        <v>3.5993855072869077E-2</v>
      </c>
      <c r="AD281">
        <v>-1.594981794099863</v>
      </c>
      <c r="AE281">
        <v>-1.235353790625338</v>
      </c>
      <c r="AF281">
        <v>0.16541274218445379</v>
      </c>
      <c r="AG281">
        <v>0.28118850522350902</v>
      </c>
      <c r="AH281">
        <v>1</v>
      </c>
      <c r="AI281">
        <v>1</v>
      </c>
      <c r="AJ281">
        <v>0.49750872711440641</v>
      </c>
      <c r="AK281">
        <v>0.16884002252344479</v>
      </c>
      <c r="AL281" t="s">
        <v>113</v>
      </c>
      <c r="AM281">
        <v>0.81847269992765326</v>
      </c>
      <c r="AN281">
        <v>6.3967126778951746E-3</v>
      </c>
      <c r="AU281">
        <v>2.5879477442389179E-2</v>
      </c>
      <c r="AV281">
        <v>1.3069975120297589E-3</v>
      </c>
      <c r="AY281">
        <v>1.060476458557914E-2</v>
      </c>
      <c r="AZ281">
        <v>2.923420823433851E-3</v>
      </c>
      <c r="BA281">
        <v>0.98225625734815603</v>
      </c>
      <c r="BB281">
        <v>0.98048188308297157</v>
      </c>
      <c r="BC281">
        <v>0.97263217689688364</v>
      </c>
      <c r="BD281">
        <v>1</v>
      </c>
      <c r="BE281">
        <v>1</v>
      </c>
      <c r="BF281">
        <v>-0.12726181874369669</v>
      </c>
      <c r="BG281">
        <v>4.9593124051326163E-3</v>
      </c>
      <c r="BH281">
        <v>-3.8969366099667287E-2</v>
      </c>
      <c r="BI281">
        <v>0.13258455576931419</v>
      </c>
      <c r="BJ281">
        <v>-2.0221765319183098</v>
      </c>
      <c r="BK281">
        <v>-0.12726181874369669</v>
      </c>
    </row>
    <row r="282" spans="1:63" x14ac:dyDescent="0.25">
      <c r="B282" t="s">
        <v>618</v>
      </c>
      <c r="C282" t="s">
        <v>556</v>
      </c>
      <c r="D282">
        <v>150</v>
      </c>
      <c r="E282">
        <v>0.16700000000000001</v>
      </c>
      <c r="F282">
        <v>150</v>
      </c>
      <c r="G282">
        <v>0.72355399515738517</v>
      </c>
      <c r="H282">
        <v>3</v>
      </c>
      <c r="I282" t="s">
        <v>196</v>
      </c>
      <c r="J282" t="s">
        <v>616</v>
      </c>
      <c r="K282">
        <v>0.73098684422921723</v>
      </c>
      <c r="L282" t="s">
        <v>960</v>
      </c>
      <c r="M282">
        <v>0.1109649535892084</v>
      </c>
      <c r="N282">
        <v>9.6216967768520539E-3</v>
      </c>
      <c r="O282">
        <v>-2.2018437587052908</v>
      </c>
      <c r="P282">
        <v>7.9374083707412127E-2</v>
      </c>
      <c r="Q282">
        <v>9.985342252765908E-2</v>
      </c>
      <c r="R282">
        <v>0.12461959354515791</v>
      </c>
      <c r="S282">
        <v>-2.3040519433155779</v>
      </c>
      <c r="T282">
        <v>-2.0824894334393722</v>
      </c>
      <c r="U282">
        <v>0.99156019171733278</v>
      </c>
      <c r="V282">
        <v>1.001311347450849</v>
      </c>
      <c r="W282">
        <v>1869.3584539314479</v>
      </c>
      <c r="X282">
        <v>2006.301319601833</v>
      </c>
      <c r="Y282">
        <v>0</v>
      </c>
      <c r="Z282">
        <v>-1.5118036782720761</v>
      </c>
      <c r="AA282">
        <v>0.25603146046621589</v>
      </c>
      <c r="AB282">
        <v>0.13763317566622449</v>
      </c>
      <c r="AC282">
        <v>4.3948139656373807E-2</v>
      </c>
      <c r="AD282">
        <v>-1.7506209258900001</v>
      </c>
      <c r="AE282">
        <v>-1.3242528554667441</v>
      </c>
      <c r="AF282">
        <v>0.1703740002296289</v>
      </c>
      <c r="AG282">
        <v>0.31530047275684081</v>
      </c>
      <c r="AH282">
        <v>1</v>
      </c>
      <c r="AI282">
        <v>1</v>
      </c>
      <c r="AJ282">
        <v>0.49245706805688122</v>
      </c>
      <c r="AK282">
        <v>0.166636455432569</v>
      </c>
      <c r="AL282" t="s">
        <v>113</v>
      </c>
      <c r="AM282">
        <v>0.81847269992765326</v>
      </c>
      <c r="AN282">
        <v>6.3967126778951746E-3</v>
      </c>
      <c r="AU282">
        <v>2.5879477442389179E-2</v>
      </c>
      <c r="AV282">
        <v>1.3069975120297589E-3</v>
      </c>
      <c r="AY282">
        <v>1.060476458557914E-2</v>
      </c>
      <c r="AZ282">
        <v>2.923420823433851E-3</v>
      </c>
      <c r="BA282">
        <v>0.98225625734815603</v>
      </c>
      <c r="BB282">
        <v>0.98048188308297157</v>
      </c>
      <c r="BC282">
        <v>0.97263217689688364</v>
      </c>
      <c r="BD282">
        <v>1</v>
      </c>
      <c r="BE282">
        <v>1</v>
      </c>
      <c r="BF282">
        <v>-6.0188470479321028E-2</v>
      </c>
      <c r="BG282">
        <v>4.9442909108606721E-3</v>
      </c>
      <c r="BH282">
        <v>-8.214681103350821E-2</v>
      </c>
      <c r="BI282">
        <v>0.1109649535892084</v>
      </c>
      <c r="BJ282">
        <v>-2.2018437587052908</v>
      </c>
      <c r="BK282">
        <v>-6.0188470479321028E-2</v>
      </c>
    </row>
    <row r="283" spans="1:63" x14ac:dyDescent="0.25">
      <c r="B283" t="s">
        <v>625</v>
      </c>
      <c r="C283" t="s">
        <v>556</v>
      </c>
      <c r="D283">
        <v>150</v>
      </c>
      <c r="E283">
        <v>0.13800000000000001</v>
      </c>
      <c r="F283">
        <v>150</v>
      </c>
      <c r="G283">
        <v>0.72981323648103325</v>
      </c>
      <c r="H283">
        <v>7</v>
      </c>
      <c r="I283" t="s">
        <v>196</v>
      </c>
      <c r="J283" t="s">
        <v>616</v>
      </c>
      <c r="K283">
        <v>0.73098684422921723</v>
      </c>
      <c r="L283" t="s">
        <v>960</v>
      </c>
      <c r="M283">
        <v>0.1109649535892084</v>
      </c>
      <c r="N283">
        <v>9.6216967768520539E-3</v>
      </c>
      <c r="O283">
        <v>-2.2018437587052908</v>
      </c>
      <c r="P283">
        <v>7.9374083707412127E-2</v>
      </c>
      <c r="Q283">
        <v>9.985342252765908E-2</v>
      </c>
      <c r="R283">
        <v>0.12461959354515791</v>
      </c>
      <c r="S283">
        <v>-2.3040519433155779</v>
      </c>
      <c r="T283">
        <v>-2.0824894334393722</v>
      </c>
      <c r="U283">
        <v>0.99156019171733278</v>
      </c>
      <c r="V283">
        <v>1.001311347450849</v>
      </c>
      <c r="W283">
        <v>1869.3584539314479</v>
      </c>
      <c r="X283">
        <v>2006.301319601833</v>
      </c>
      <c r="Y283">
        <v>0</v>
      </c>
      <c r="Z283">
        <v>-1.5118036782720761</v>
      </c>
      <c r="AA283">
        <v>0.25603146046621589</v>
      </c>
      <c r="AB283">
        <v>0.13763317566622449</v>
      </c>
      <c r="AC283">
        <v>4.3948139656373807E-2</v>
      </c>
      <c r="AD283">
        <v>-1.7506209258900001</v>
      </c>
      <c r="AE283">
        <v>-1.3242528554667441</v>
      </c>
      <c r="AF283">
        <v>0.1703740002296289</v>
      </c>
      <c r="AG283">
        <v>0.31530047275684081</v>
      </c>
      <c r="AH283">
        <v>1</v>
      </c>
      <c r="AI283">
        <v>1</v>
      </c>
      <c r="AJ283">
        <v>0.49245706805688122</v>
      </c>
      <c r="AK283">
        <v>0.166636455432569</v>
      </c>
      <c r="AL283" t="s">
        <v>113</v>
      </c>
      <c r="AM283">
        <v>0.81847269992765326</v>
      </c>
      <c r="AN283">
        <v>6.3967126778951746E-3</v>
      </c>
      <c r="AU283">
        <v>2.5879477442389179E-2</v>
      </c>
      <c r="AV283">
        <v>1.3069975120297589E-3</v>
      </c>
      <c r="AY283">
        <v>1.060476458557914E-2</v>
      </c>
      <c r="AZ283">
        <v>2.923420823433851E-3</v>
      </c>
      <c r="BA283">
        <v>0.98225625734815603</v>
      </c>
      <c r="BB283">
        <v>0.98048188308297157</v>
      </c>
      <c r="BC283">
        <v>0.97263217689688364</v>
      </c>
      <c r="BD283">
        <v>1</v>
      </c>
      <c r="BE283">
        <v>1</v>
      </c>
      <c r="BF283">
        <v>-5.3941837887190161E-2</v>
      </c>
      <c r="BG283">
        <v>4.9691896598105731E-3</v>
      </c>
      <c r="BH283">
        <v>-9.2121252342249757E-2</v>
      </c>
      <c r="BI283">
        <v>0.1109649535892084</v>
      </c>
      <c r="BJ283">
        <v>-2.2018437587052908</v>
      </c>
      <c r="BK283">
        <v>-5.3941837887190161E-2</v>
      </c>
    </row>
    <row r="284" spans="1:63" x14ac:dyDescent="0.25">
      <c r="B284" t="s">
        <v>873</v>
      </c>
      <c r="C284" t="s">
        <v>556</v>
      </c>
      <c r="D284">
        <v>150</v>
      </c>
      <c r="E284">
        <v>0.09</v>
      </c>
      <c r="F284">
        <v>150</v>
      </c>
      <c r="G284">
        <v>0.73971066182405187</v>
      </c>
      <c r="H284">
        <v>26</v>
      </c>
      <c r="I284" t="s">
        <v>196</v>
      </c>
      <c r="J284" t="s">
        <v>616</v>
      </c>
      <c r="K284">
        <v>0.73098684422921723</v>
      </c>
      <c r="L284" t="s">
        <v>960</v>
      </c>
      <c r="M284">
        <v>0.1109649535892084</v>
      </c>
      <c r="N284">
        <v>9.6216967768520539E-3</v>
      </c>
      <c r="O284">
        <v>-2.2018437587052908</v>
      </c>
      <c r="P284">
        <v>7.9374083707412127E-2</v>
      </c>
      <c r="Q284">
        <v>9.985342252765908E-2</v>
      </c>
      <c r="R284">
        <v>0.12461959354515791</v>
      </c>
      <c r="S284">
        <v>-2.3040519433155779</v>
      </c>
      <c r="T284">
        <v>-2.0824894334393722</v>
      </c>
      <c r="U284">
        <v>0.99156019171733278</v>
      </c>
      <c r="V284">
        <v>1.001311347450849</v>
      </c>
      <c r="W284">
        <v>1869.3584539314479</v>
      </c>
      <c r="X284">
        <v>2006.301319601833</v>
      </c>
      <c r="Y284">
        <v>0</v>
      </c>
      <c r="Z284">
        <v>-1.5118036782720761</v>
      </c>
      <c r="AA284">
        <v>0.25603146046621589</v>
      </c>
      <c r="AB284">
        <v>0.13763317566622449</v>
      </c>
      <c r="AC284">
        <v>4.3948139656373807E-2</v>
      </c>
      <c r="AD284">
        <v>-1.7506209258900001</v>
      </c>
      <c r="AE284">
        <v>-1.3242528554667441</v>
      </c>
      <c r="AF284">
        <v>0.1703740002296289</v>
      </c>
      <c r="AG284">
        <v>0.31530047275684081</v>
      </c>
      <c r="AH284">
        <v>1</v>
      </c>
      <c r="AI284">
        <v>1</v>
      </c>
      <c r="AJ284">
        <v>0.49245706805688122</v>
      </c>
      <c r="AK284">
        <v>0.166636455432569</v>
      </c>
      <c r="AL284" t="s">
        <v>113</v>
      </c>
      <c r="AM284">
        <v>0.81847269992765326</v>
      </c>
      <c r="AN284">
        <v>6.3967126778951746E-3</v>
      </c>
      <c r="AU284">
        <v>2.5879477442389179E-2</v>
      </c>
      <c r="AV284">
        <v>1.3069975120297589E-3</v>
      </c>
      <c r="AY284">
        <v>1.060476458557914E-2</v>
      </c>
      <c r="AZ284">
        <v>2.923420823433851E-3</v>
      </c>
      <c r="BA284">
        <v>0.98225625734815603</v>
      </c>
      <c r="BB284">
        <v>0.98048188308297157</v>
      </c>
      <c r="BC284">
        <v>0.97263217689688364</v>
      </c>
      <c r="BD284">
        <v>1</v>
      </c>
      <c r="BE284">
        <v>1</v>
      </c>
      <c r="BF284">
        <v>-4.4014748971484149E-2</v>
      </c>
      <c r="BG284">
        <v>4.9490914975001471E-3</v>
      </c>
      <c r="BH284">
        <v>-0.11244166133280729</v>
      </c>
      <c r="BI284">
        <v>0.1109649535892084</v>
      </c>
      <c r="BJ284">
        <v>-2.2018437587052908</v>
      </c>
      <c r="BK284">
        <v>-4.4014748971484149E-2</v>
      </c>
    </row>
    <row r="285" spans="1:63" x14ac:dyDescent="0.25">
      <c r="B285" t="s">
        <v>875</v>
      </c>
      <c r="C285" t="s">
        <v>556</v>
      </c>
      <c r="D285">
        <v>150</v>
      </c>
      <c r="E285">
        <v>7.0000000000000007E-2</v>
      </c>
      <c r="F285">
        <v>150</v>
      </c>
      <c r="G285">
        <v>0.73086948345439895</v>
      </c>
      <c r="H285">
        <v>93</v>
      </c>
      <c r="I285" t="s">
        <v>196</v>
      </c>
      <c r="J285" t="s">
        <v>616</v>
      </c>
      <c r="K285">
        <v>0.73098684422921723</v>
      </c>
      <c r="L285" t="s">
        <v>960</v>
      </c>
      <c r="M285">
        <v>0.1109649535892084</v>
      </c>
      <c r="N285">
        <v>9.6216967768520539E-3</v>
      </c>
      <c r="O285">
        <v>-2.2018437587052908</v>
      </c>
      <c r="P285">
        <v>7.9374083707412127E-2</v>
      </c>
      <c r="Q285">
        <v>9.985342252765908E-2</v>
      </c>
      <c r="R285">
        <v>0.12461959354515791</v>
      </c>
      <c r="S285">
        <v>-2.3040519433155779</v>
      </c>
      <c r="T285">
        <v>-2.0824894334393722</v>
      </c>
      <c r="U285">
        <v>0.99156019171733278</v>
      </c>
      <c r="V285">
        <v>1.001311347450849</v>
      </c>
      <c r="W285">
        <v>1869.3584539314479</v>
      </c>
      <c r="X285">
        <v>2006.301319601833</v>
      </c>
      <c r="Y285">
        <v>0</v>
      </c>
      <c r="Z285">
        <v>-1.5118036782720761</v>
      </c>
      <c r="AA285">
        <v>0.25603146046621589</v>
      </c>
      <c r="AB285">
        <v>0.13763317566622449</v>
      </c>
      <c r="AC285">
        <v>4.3948139656373807E-2</v>
      </c>
      <c r="AD285">
        <v>-1.7506209258900001</v>
      </c>
      <c r="AE285">
        <v>-1.3242528554667441</v>
      </c>
      <c r="AF285">
        <v>0.1703740002296289</v>
      </c>
      <c r="AG285">
        <v>0.31530047275684081</v>
      </c>
      <c r="AH285">
        <v>1</v>
      </c>
      <c r="AI285">
        <v>1</v>
      </c>
      <c r="AJ285">
        <v>0.49245706805688122</v>
      </c>
      <c r="AK285">
        <v>0.166636455432569</v>
      </c>
      <c r="AL285" t="s">
        <v>113</v>
      </c>
      <c r="AM285">
        <v>0.81847269992765326</v>
      </c>
      <c r="AN285">
        <v>6.3967126778951746E-3</v>
      </c>
      <c r="AU285">
        <v>2.5879477442389179E-2</v>
      </c>
      <c r="AV285">
        <v>1.3069975120297589E-3</v>
      </c>
      <c r="AY285">
        <v>1.060476458557914E-2</v>
      </c>
      <c r="AZ285">
        <v>2.923420823433851E-3</v>
      </c>
      <c r="BA285">
        <v>0.98225625734815603</v>
      </c>
      <c r="BB285">
        <v>0.98048188308297157</v>
      </c>
      <c r="BC285">
        <v>0.97263217689688364</v>
      </c>
      <c r="BD285">
        <v>1</v>
      </c>
      <c r="BE285">
        <v>1</v>
      </c>
      <c r="BF285">
        <v>-5.2858660780389567E-2</v>
      </c>
      <c r="BG285">
        <v>4.9344663579732988E-3</v>
      </c>
      <c r="BH285">
        <v>-9.3352088099136518E-2</v>
      </c>
      <c r="BI285">
        <v>0.1109649535892084</v>
      </c>
      <c r="BJ285">
        <v>-2.2018437587052908</v>
      </c>
      <c r="BK285">
        <v>-5.2858660780389567E-2</v>
      </c>
    </row>
    <row r="286" spans="1:63" x14ac:dyDescent="0.25">
      <c r="A286">
        <v>11</v>
      </c>
      <c r="B286" t="s">
        <v>614</v>
      </c>
      <c r="C286" t="s">
        <v>557</v>
      </c>
      <c r="D286">
        <v>150</v>
      </c>
      <c r="E286">
        <v>0.3</v>
      </c>
      <c r="F286">
        <v>150</v>
      </c>
      <c r="G286">
        <v>0.4340410848980904</v>
      </c>
      <c r="H286">
        <v>6</v>
      </c>
      <c r="I286" t="s">
        <v>196</v>
      </c>
      <c r="J286" t="s">
        <v>614</v>
      </c>
      <c r="K286">
        <v>0.42718918151179608</v>
      </c>
      <c r="L286" t="s">
        <v>961</v>
      </c>
      <c r="M286">
        <v>0.24712562588257239</v>
      </c>
      <c r="N286">
        <v>8.7017963298930551E-3</v>
      </c>
      <c r="O286">
        <v>-1.398476642333832</v>
      </c>
      <c r="P286">
        <v>3.5154268905166083E-2</v>
      </c>
      <c r="Q286">
        <v>0.23392678517482601</v>
      </c>
      <c r="R286">
        <v>0.26081707757033651</v>
      </c>
      <c r="S286">
        <v>-1.452747096453519</v>
      </c>
      <c r="T286">
        <v>-1.343935969602678</v>
      </c>
      <c r="U286">
        <v>0.92786441247391849</v>
      </c>
      <c r="V286">
        <v>1.0009518550556471</v>
      </c>
      <c r="W286">
        <v>2878.972040934299</v>
      </c>
      <c r="X286">
        <v>3342.3734913887738</v>
      </c>
      <c r="Y286">
        <v>0</v>
      </c>
      <c r="Z286">
        <v>-0.98213092652123268</v>
      </c>
      <c r="AA286">
        <v>0.15387543495515379</v>
      </c>
      <c r="AB286">
        <v>6.9113697619909265E-2</v>
      </c>
      <c r="AC286">
        <v>2.0621755201496918E-2</v>
      </c>
      <c r="AD286">
        <v>-1.0906794100275139</v>
      </c>
      <c r="AE286">
        <v>-0.87226041697035495</v>
      </c>
      <c r="AF286">
        <v>0.1216005138390639</v>
      </c>
      <c r="AG286">
        <v>0.18687867348483159</v>
      </c>
      <c r="AH286">
        <v>1</v>
      </c>
      <c r="AI286">
        <v>1</v>
      </c>
      <c r="AJ286">
        <v>0.50242088418938347</v>
      </c>
      <c r="AK286">
        <v>0.24948476747901979</v>
      </c>
      <c r="AL286" t="s">
        <v>113</v>
      </c>
      <c r="AM286">
        <v>0.59483089490428875</v>
      </c>
      <c r="AN286">
        <v>6.2490184341568661E-3</v>
      </c>
      <c r="AU286">
        <v>1.7148571729922291E-2</v>
      </c>
      <c r="AV286">
        <v>1.367972427510812E-3</v>
      </c>
      <c r="AY286">
        <v>7.8623647188334877E-3</v>
      </c>
      <c r="AZ286">
        <v>2.5285157574424151E-3</v>
      </c>
      <c r="BA286">
        <v>0.97004411158754844</v>
      </c>
      <c r="BB286">
        <v>0.96629962553599202</v>
      </c>
      <c r="BC286">
        <v>0.94910423690708123</v>
      </c>
      <c r="BD286">
        <v>1</v>
      </c>
      <c r="BE286">
        <v>1</v>
      </c>
      <c r="BF286">
        <v>-0.13779791000720759</v>
      </c>
      <c r="BG286">
        <v>4.6438048296102074E-3</v>
      </c>
      <c r="BH286">
        <v>-3.3700110759062367E-2</v>
      </c>
      <c r="BI286">
        <v>0.24712562588257239</v>
      </c>
      <c r="BJ286">
        <v>-1.398476642333832</v>
      </c>
      <c r="BK286">
        <v>-0.13779791000720759</v>
      </c>
    </row>
    <row r="287" spans="1:63" x14ac:dyDescent="0.25">
      <c r="B287" t="s">
        <v>615</v>
      </c>
      <c r="C287" t="s">
        <v>557</v>
      </c>
      <c r="D287">
        <v>150</v>
      </c>
      <c r="E287">
        <v>0.29599999999999999</v>
      </c>
      <c r="F287">
        <v>150</v>
      </c>
      <c r="G287">
        <v>0.42081115711763778</v>
      </c>
      <c r="H287">
        <v>6</v>
      </c>
      <c r="I287" t="s">
        <v>196</v>
      </c>
      <c r="J287" t="s">
        <v>614</v>
      </c>
      <c r="K287">
        <v>0.42718918151179608</v>
      </c>
      <c r="L287" t="s">
        <v>961</v>
      </c>
      <c r="M287">
        <v>0.24712562588257239</v>
      </c>
      <c r="N287">
        <v>8.7017963298930551E-3</v>
      </c>
      <c r="O287">
        <v>-1.398476642333832</v>
      </c>
      <c r="P287">
        <v>3.5154268905166083E-2</v>
      </c>
      <c r="Q287">
        <v>0.23392678517482601</v>
      </c>
      <c r="R287">
        <v>0.26081707757033651</v>
      </c>
      <c r="S287">
        <v>-1.452747096453519</v>
      </c>
      <c r="T287">
        <v>-1.343935969602678</v>
      </c>
      <c r="U287">
        <v>0.92786441247391849</v>
      </c>
      <c r="V287">
        <v>1.0009518550556471</v>
      </c>
      <c r="W287">
        <v>2878.972040934299</v>
      </c>
      <c r="X287">
        <v>3342.3734913887738</v>
      </c>
      <c r="Y287">
        <v>0</v>
      </c>
      <c r="Z287">
        <v>-0.98213092652123268</v>
      </c>
      <c r="AA287">
        <v>0.15387543495515379</v>
      </c>
      <c r="AB287">
        <v>6.9113697619909265E-2</v>
      </c>
      <c r="AC287">
        <v>2.0621755201496918E-2</v>
      </c>
      <c r="AD287">
        <v>-1.0906794100275139</v>
      </c>
      <c r="AE287">
        <v>-0.87226041697035495</v>
      </c>
      <c r="AF287">
        <v>0.1216005138390639</v>
      </c>
      <c r="AG287">
        <v>0.18687867348483159</v>
      </c>
      <c r="AH287">
        <v>1</v>
      </c>
      <c r="AI287">
        <v>1</v>
      </c>
      <c r="AJ287">
        <v>0.50242088418938347</v>
      </c>
      <c r="AK287">
        <v>0.24948476747901979</v>
      </c>
      <c r="AL287" t="s">
        <v>113</v>
      </c>
      <c r="AM287">
        <v>0.59483089490428875</v>
      </c>
      <c r="AN287">
        <v>6.2490184341568661E-3</v>
      </c>
      <c r="AU287">
        <v>1.7148571729922291E-2</v>
      </c>
      <c r="AV287">
        <v>1.367972427510812E-3</v>
      </c>
      <c r="AY287">
        <v>7.8623647188334877E-3</v>
      </c>
      <c r="AZ287">
        <v>2.5285157574424151E-3</v>
      </c>
      <c r="BA287">
        <v>0.97004411158754844</v>
      </c>
      <c r="BB287">
        <v>0.96629962553599202</v>
      </c>
      <c r="BC287">
        <v>0.94910423690708123</v>
      </c>
      <c r="BD287">
        <v>1</v>
      </c>
      <c r="BE287">
        <v>1</v>
      </c>
      <c r="BF287">
        <v>-0.15102630828218799</v>
      </c>
      <c r="BG287">
        <v>4.6535450734565354E-3</v>
      </c>
      <c r="BH287">
        <v>-3.0812810869756069E-2</v>
      </c>
      <c r="BI287">
        <v>0.24712562588257239</v>
      </c>
      <c r="BJ287">
        <v>-1.398476642333832</v>
      </c>
      <c r="BK287">
        <v>-0.15102630828218799</v>
      </c>
    </row>
    <row r="288" spans="1:63" x14ac:dyDescent="0.25">
      <c r="B288" t="s">
        <v>616</v>
      </c>
      <c r="C288" t="s">
        <v>557</v>
      </c>
      <c r="D288">
        <v>150</v>
      </c>
      <c r="E288">
        <v>0.29199999999999998</v>
      </c>
      <c r="F288">
        <v>150</v>
      </c>
      <c r="G288">
        <v>0.42313219707912081</v>
      </c>
      <c r="H288">
        <v>8</v>
      </c>
      <c r="I288" t="s">
        <v>196</v>
      </c>
      <c r="J288" t="s">
        <v>614</v>
      </c>
      <c r="K288">
        <v>0.42718918151179608</v>
      </c>
      <c r="L288" t="s">
        <v>961</v>
      </c>
      <c r="M288">
        <v>0.24712562588257239</v>
      </c>
      <c r="N288">
        <v>8.7017963298930551E-3</v>
      </c>
      <c r="O288">
        <v>-1.398476642333832</v>
      </c>
      <c r="P288">
        <v>3.5154268905166083E-2</v>
      </c>
      <c r="Q288">
        <v>0.23392678517482601</v>
      </c>
      <c r="R288">
        <v>0.26081707757033651</v>
      </c>
      <c r="S288">
        <v>-1.452747096453519</v>
      </c>
      <c r="T288">
        <v>-1.343935969602678</v>
      </c>
      <c r="U288">
        <v>0.92786441247391849</v>
      </c>
      <c r="V288">
        <v>1.0009518550556471</v>
      </c>
      <c r="W288">
        <v>2878.972040934299</v>
      </c>
      <c r="X288">
        <v>3342.3734913887738</v>
      </c>
      <c r="Y288">
        <v>0</v>
      </c>
      <c r="Z288">
        <v>-0.98213092652123268</v>
      </c>
      <c r="AA288">
        <v>0.15387543495515379</v>
      </c>
      <c r="AB288">
        <v>6.9113697619909265E-2</v>
      </c>
      <c r="AC288">
        <v>2.0621755201496918E-2</v>
      </c>
      <c r="AD288">
        <v>-1.0906794100275139</v>
      </c>
      <c r="AE288">
        <v>-0.87226041697035495</v>
      </c>
      <c r="AF288">
        <v>0.1216005138390639</v>
      </c>
      <c r="AG288">
        <v>0.18687867348483159</v>
      </c>
      <c r="AH288">
        <v>1</v>
      </c>
      <c r="AI288">
        <v>1</v>
      </c>
      <c r="AJ288">
        <v>0.50242088418938347</v>
      </c>
      <c r="AK288">
        <v>0.24948476747901979</v>
      </c>
      <c r="AL288" t="s">
        <v>113</v>
      </c>
      <c r="AM288">
        <v>0.59483089490428875</v>
      </c>
      <c r="AN288">
        <v>6.2490184341568661E-3</v>
      </c>
      <c r="AU288">
        <v>1.7148571729922291E-2</v>
      </c>
      <c r="AV288">
        <v>1.367972427510812E-3</v>
      </c>
      <c r="AY288">
        <v>7.8623647188334877E-3</v>
      </c>
      <c r="AZ288">
        <v>2.5285157574424151E-3</v>
      </c>
      <c r="BA288">
        <v>0.97004411158754844</v>
      </c>
      <c r="BB288">
        <v>0.96629962553599202</v>
      </c>
      <c r="BC288">
        <v>0.94910423690708123</v>
      </c>
      <c r="BD288">
        <v>1</v>
      </c>
      <c r="BE288">
        <v>1</v>
      </c>
      <c r="BF288">
        <v>-0.14867949560951671</v>
      </c>
      <c r="BG288">
        <v>4.6402876885506504E-3</v>
      </c>
      <c r="BH288">
        <v>-3.1210004241187601E-2</v>
      </c>
      <c r="BI288">
        <v>0.24712562588257239</v>
      </c>
      <c r="BJ288">
        <v>-1.398476642333832</v>
      </c>
      <c r="BK288">
        <v>-0.14867949560951671</v>
      </c>
    </row>
    <row r="289" spans="1:63" x14ac:dyDescent="0.25">
      <c r="B289" t="s">
        <v>619</v>
      </c>
      <c r="C289" t="s">
        <v>557</v>
      </c>
      <c r="D289">
        <v>150</v>
      </c>
      <c r="E289">
        <v>0.26500000000000001</v>
      </c>
      <c r="F289">
        <v>150</v>
      </c>
      <c r="G289">
        <v>0.4364008088589314</v>
      </c>
      <c r="H289">
        <v>9</v>
      </c>
      <c r="I289" t="s">
        <v>196</v>
      </c>
      <c r="J289" t="s">
        <v>614</v>
      </c>
      <c r="K289">
        <v>0.42718918151179608</v>
      </c>
      <c r="L289" t="s">
        <v>961</v>
      </c>
      <c r="M289">
        <v>0.24712562588257239</v>
      </c>
      <c r="N289">
        <v>8.7017963298930551E-3</v>
      </c>
      <c r="O289">
        <v>-1.398476642333832</v>
      </c>
      <c r="P289">
        <v>3.5154268905166083E-2</v>
      </c>
      <c r="Q289">
        <v>0.23392678517482601</v>
      </c>
      <c r="R289">
        <v>0.26081707757033651</v>
      </c>
      <c r="S289">
        <v>-1.452747096453519</v>
      </c>
      <c r="T289">
        <v>-1.343935969602678</v>
      </c>
      <c r="U289">
        <v>0.92786441247391849</v>
      </c>
      <c r="V289">
        <v>1.0009518550556471</v>
      </c>
      <c r="W289">
        <v>2878.972040934299</v>
      </c>
      <c r="X289">
        <v>3342.3734913887738</v>
      </c>
      <c r="Y289">
        <v>0</v>
      </c>
      <c r="Z289">
        <v>-0.98213092652123268</v>
      </c>
      <c r="AA289">
        <v>0.15387543495515379</v>
      </c>
      <c r="AB289">
        <v>6.9113697619909265E-2</v>
      </c>
      <c r="AC289">
        <v>2.0621755201496918E-2</v>
      </c>
      <c r="AD289">
        <v>-1.0906794100275139</v>
      </c>
      <c r="AE289">
        <v>-0.87226041697035495</v>
      </c>
      <c r="AF289">
        <v>0.1216005138390639</v>
      </c>
      <c r="AG289">
        <v>0.18687867348483159</v>
      </c>
      <c r="AH289">
        <v>1</v>
      </c>
      <c r="AI289">
        <v>1</v>
      </c>
      <c r="AJ289">
        <v>0.50242088418938347</v>
      </c>
      <c r="AK289">
        <v>0.24948476747901979</v>
      </c>
      <c r="AL289" t="s">
        <v>113</v>
      </c>
      <c r="AM289">
        <v>0.59483089490428875</v>
      </c>
      <c r="AN289">
        <v>6.2490184341568661E-3</v>
      </c>
      <c r="AU289">
        <v>1.7148571729922291E-2</v>
      </c>
      <c r="AV289">
        <v>1.367972427510812E-3</v>
      </c>
      <c r="AY289">
        <v>7.8623647188334877E-3</v>
      </c>
      <c r="AZ289">
        <v>2.5285157574424151E-3</v>
      </c>
      <c r="BA289">
        <v>0.97004411158754844</v>
      </c>
      <c r="BB289">
        <v>0.96629962553599202</v>
      </c>
      <c r="BC289">
        <v>0.94910423690708123</v>
      </c>
      <c r="BD289">
        <v>1</v>
      </c>
      <c r="BE289">
        <v>1</v>
      </c>
      <c r="BF289">
        <v>-0.1354368022700928</v>
      </c>
      <c r="BG289">
        <v>4.6532682265409929E-3</v>
      </c>
      <c r="BH289">
        <v>-3.4357487392985567E-2</v>
      </c>
      <c r="BI289">
        <v>0.24712562588257239</v>
      </c>
      <c r="BJ289">
        <v>-1.398476642333832</v>
      </c>
      <c r="BK289">
        <v>-0.1354368022700928</v>
      </c>
    </row>
    <row r="290" spans="1:63" x14ac:dyDescent="0.25">
      <c r="B290" t="s">
        <v>620</v>
      </c>
      <c r="C290" t="s">
        <v>557</v>
      </c>
      <c r="D290">
        <v>150</v>
      </c>
      <c r="E290">
        <v>0.245</v>
      </c>
      <c r="F290">
        <v>150</v>
      </c>
      <c r="G290">
        <v>0.42390587706628169</v>
      </c>
      <c r="H290">
        <v>12</v>
      </c>
      <c r="I290" t="s">
        <v>196</v>
      </c>
      <c r="J290" t="s">
        <v>614</v>
      </c>
      <c r="K290">
        <v>0.42718918151179608</v>
      </c>
      <c r="L290" t="s">
        <v>961</v>
      </c>
      <c r="M290">
        <v>0.24712562588257239</v>
      </c>
      <c r="N290">
        <v>8.7017963298930551E-3</v>
      </c>
      <c r="O290">
        <v>-1.398476642333832</v>
      </c>
      <c r="P290">
        <v>3.5154268905166083E-2</v>
      </c>
      <c r="Q290">
        <v>0.23392678517482601</v>
      </c>
      <c r="R290">
        <v>0.26081707757033651</v>
      </c>
      <c r="S290">
        <v>-1.452747096453519</v>
      </c>
      <c r="T290">
        <v>-1.343935969602678</v>
      </c>
      <c r="U290">
        <v>0.92786441247391849</v>
      </c>
      <c r="V290">
        <v>1.0009518550556471</v>
      </c>
      <c r="W290">
        <v>2878.972040934299</v>
      </c>
      <c r="X290">
        <v>3342.3734913887738</v>
      </c>
      <c r="Y290">
        <v>0</v>
      </c>
      <c r="Z290">
        <v>-0.98213092652123268</v>
      </c>
      <c r="AA290">
        <v>0.15387543495515379</v>
      </c>
      <c r="AB290">
        <v>6.9113697619909265E-2</v>
      </c>
      <c r="AC290">
        <v>2.0621755201496918E-2</v>
      </c>
      <c r="AD290">
        <v>-1.0906794100275139</v>
      </c>
      <c r="AE290">
        <v>-0.87226041697035495</v>
      </c>
      <c r="AF290">
        <v>0.1216005138390639</v>
      </c>
      <c r="AG290">
        <v>0.18687867348483159</v>
      </c>
      <c r="AH290">
        <v>1</v>
      </c>
      <c r="AI290">
        <v>1</v>
      </c>
      <c r="AJ290">
        <v>0.50242088418938347</v>
      </c>
      <c r="AK290">
        <v>0.24948476747901979</v>
      </c>
      <c r="AL290" t="s">
        <v>113</v>
      </c>
      <c r="AM290">
        <v>0.59483089490428875</v>
      </c>
      <c r="AN290">
        <v>6.2490184341568661E-3</v>
      </c>
      <c r="AU290">
        <v>1.7148571729922291E-2</v>
      </c>
      <c r="AV290">
        <v>1.367972427510812E-3</v>
      </c>
      <c r="AY290">
        <v>7.8623647188334877E-3</v>
      </c>
      <c r="AZ290">
        <v>2.5285157574424151E-3</v>
      </c>
      <c r="BA290">
        <v>0.97004411158754844</v>
      </c>
      <c r="BB290">
        <v>0.96629962553599202</v>
      </c>
      <c r="BC290">
        <v>0.94910423690708123</v>
      </c>
      <c r="BD290">
        <v>1</v>
      </c>
      <c r="BE290">
        <v>1</v>
      </c>
      <c r="BF290">
        <v>-0.14792386775454591</v>
      </c>
      <c r="BG290">
        <v>4.6340989120213193E-3</v>
      </c>
      <c r="BH290">
        <v>-3.1327594271066558E-2</v>
      </c>
      <c r="BI290">
        <v>0.24712562588257239</v>
      </c>
      <c r="BJ290">
        <v>-1.398476642333832</v>
      </c>
      <c r="BK290">
        <v>-0.14792386775454591</v>
      </c>
    </row>
    <row r="291" spans="1:63" x14ac:dyDescent="0.25">
      <c r="B291" t="s">
        <v>621</v>
      </c>
      <c r="C291" t="s">
        <v>557</v>
      </c>
      <c r="D291">
        <v>150</v>
      </c>
      <c r="E291">
        <v>0.245</v>
      </c>
      <c r="F291">
        <v>150</v>
      </c>
      <c r="G291">
        <v>0.42158483710479883</v>
      </c>
      <c r="H291">
        <v>11</v>
      </c>
      <c r="I291" t="s">
        <v>196</v>
      </c>
      <c r="J291" t="s">
        <v>614</v>
      </c>
      <c r="K291">
        <v>0.42718918151179608</v>
      </c>
      <c r="L291" t="s">
        <v>961</v>
      </c>
      <c r="M291">
        <v>0.24712562588257239</v>
      </c>
      <c r="N291">
        <v>8.7017963298930551E-3</v>
      </c>
      <c r="O291">
        <v>-1.398476642333832</v>
      </c>
      <c r="P291">
        <v>3.5154268905166083E-2</v>
      </c>
      <c r="Q291">
        <v>0.23392678517482601</v>
      </c>
      <c r="R291">
        <v>0.26081707757033651</v>
      </c>
      <c r="S291">
        <v>-1.452747096453519</v>
      </c>
      <c r="T291">
        <v>-1.343935969602678</v>
      </c>
      <c r="U291">
        <v>0.92786441247391849</v>
      </c>
      <c r="V291">
        <v>1.0009518550556471</v>
      </c>
      <c r="W291">
        <v>2878.972040934299</v>
      </c>
      <c r="X291">
        <v>3342.3734913887738</v>
      </c>
      <c r="Y291">
        <v>0</v>
      </c>
      <c r="Z291">
        <v>-0.98213092652123268</v>
      </c>
      <c r="AA291">
        <v>0.15387543495515379</v>
      </c>
      <c r="AB291">
        <v>6.9113697619909265E-2</v>
      </c>
      <c r="AC291">
        <v>2.0621755201496918E-2</v>
      </c>
      <c r="AD291">
        <v>-1.0906794100275139</v>
      </c>
      <c r="AE291">
        <v>-0.87226041697035495</v>
      </c>
      <c r="AF291">
        <v>0.1216005138390639</v>
      </c>
      <c r="AG291">
        <v>0.18687867348483159</v>
      </c>
      <c r="AH291">
        <v>1</v>
      </c>
      <c r="AI291">
        <v>1</v>
      </c>
      <c r="AJ291">
        <v>0.50242088418938347</v>
      </c>
      <c r="AK291">
        <v>0.24948476747901979</v>
      </c>
      <c r="AL291" t="s">
        <v>113</v>
      </c>
      <c r="AM291">
        <v>0.59483089490428875</v>
      </c>
      <c r="AN291">
        <v>6.2490184341568661E-3</v>
      </c>
      <c r="AU291">
        <v>1.7148571729922291E-2</v>
      </c>
      <c r="AV291">
        <v>1.367972427510812E-3</v>
      </c>
      <c r="AY291">
        <v>7.8623647188334877E-3</v>
      </c>
      <c r="AZ291">
        <v>2.5285157574424151E-3</v>
      </c>
      <c r="BA291">
        <v>0.97004411158754844</v>
      </c>
      <c r="BB291">
        <v>0.96629962553599202</v>
      </c>
      <c r="BC291">
        <v>0.94910423690708123</v>
      </c>
      <c r="BD291">
        <v>1</v>
      </c>
      <c r="BE291">
        <v>1</v>
      </c>
      <c r="BF291">
        <v>-0.15022008661964231</v>
      </c>
      <c r="BG291">
        <v>4.6533839751208934E-3</v>
      </c>
      <c r="BH291">
        <v>-3.0977108852980981E-2</v>
      </c>
      <c r="BI291">
        <v>0.24712562588257239</v>
      </c>
      <c r="BJ291">
        <v>-1.398476642333832</v>
      </c>
      <c r="BK291">
        <v>-0.15022008661964231</v>
      </c>
    </row>
    <row r="292" spans="1:63" x14ac:dyDescent="0.25">
      <c r="B292" t="s">
        <v>622</v>
      </c>
      <c r="C292" t="s">
        <v>557</v>
      </c>
      <c r="D292">
        <v>150</v>
      </c>
      <c r="E292">
        <v>0.192</v>
      </c>
      <c r="F292">
        <v>150</v>
      </c>
      <c r="G292">
        <v>0.43172004493660748</v>
      </c>
      <c r="H292">
        <v>38</v>
      </c>
      <c r="I292" t="s">
        <v>196</v>
      </c>
      <c r="J292" t="s">
        <v>614</v>
      </c>
      <c r="K292">
        <v>0.42718918151179608</v>
      </c>
      <c r="L292" t="s">
        <v>961</v>
      </c>
      <c r="M292">
        <v>0.24712562588257239</v>
      </c>
      <c r="N292">
        <v>8.7017963298930551E-3</v>
      </c>
      <c r="O292">
        <v>-1.398476642333832</v>
      </c>
      <c r="P292">
        <v>3.5154268905166083E-2</v>
      </c>
      <c r="Q292">
        <v>0.23392678517482601</v>
      </c>
      <c r="R292">
        <v>0.26081707757033651</v>
      </c>
      <c r="S292">
        <v>-1.452747096453519</v>
      </c>
      <c r="T292">
        <v>-1.343935969602678</v>
      </c>
      <c r="U292">
        <v>0.92786441247391849</v>
      </c>
      <c r="V292">
        <v>1.0009518550556471</v>
      </c>
      <c r="W292">
        <v>2878.972040934299</v>
      </c>
      <c r="X292">
        <v>3342.3734913887738</v>
      </c>
      <c r="Y292">
        <v>0</v>
      </c>
      <c r="Z292">
        <v>-0.98213092652123268</v>
      </c>
      <c r="AA292">
        <v>0.15387543495515379</v>
      </c>
      <c r="AB292">
        <v>6.9113697619909265E-2</v>
      </c>
      <c r="AC292">
        <v>2.0621755201496918E-2</v>
      </c>
      <c r="AD292">
        <v>-1.0906794100275139</v>
      </c>
      <c r="AE292">
        <v>-0.87226041697035495</v>
      </c>
      <c r="AF292">
        <v>0.1216005138390639</v>
      </c>
      <c r="AG292">
        <v>0.18687867348483159</v>
      </c>
      <c r="AH292">
        <v>1</v>
      </c>
      <c r="AI292">
        <v>1</v>
      </c>
      <c r="AJ292">
        <v>0.50242088418938347</v>
      </c>
      <c r="AK292">
        <v>0.24948476747901979</v>
      </c>
      <c r="AL292" t="s">
        <v>113</v>
      </c>
      <c r="AM292">
        <v>0.59483089490428875</v>
      </c>
      <c r="AN292">
        <v>6.2490184341568661E-3</v>
      </c>
      <c r="AU292">
        <v>1.7148571729922291E-2</v>
      </c>
      <c r="AV292">
        <v>1.367972427510812E-3</v>
      </c>
      <c r="AY292">
        <v>7.8623647188334877E-3</v>
      </c>
      <c r="AZ292">
        <v>2.5285157574424151E-3</v>
      </c>
      <c r="BA292">
        <v>0.97004411158754844</v>
      </c>
      <c r="BB292">
        <v>0.96629962553599202</v>
      </c>
      <c r="BC292">
        <v>0.94910423690708123</v>
      </c>
      <c r="BD292">
        <v>1</v>
      </c>
      <c r="BE292">
        <v>1</v>
      </c>
      <c r="BF292">
        <v>-0.1400895444794418</v>
      </c>
      <c r="BG292">
        <v>4.6099316145908039E-3</v>
      </c>
      <c r="BH292">
        <v>-3.2907035508758557E-2</v>
      </c>
      <c r="BI292">
        <v>0.24712562588257239</v>
      </c>
      <c r="BJ292">
        <v>-1.398476642333832</v>
      </c>
      <c r="BK292">
        <v>-0.1400895444794418</v>
      </c>
    </row>
    <row r="293" spans="1:63" x14ac:dyDescent="0.25">
      <c r="B293" t="s">
        <v>623</v>
      </c>
      <c r="C293" t="s">
        <v>557</v>
      </c>
      <c r="D293">
        <v>150</v>
      </c>
      <c r="E293">
        <v>0.13800000000000001</v>
      </c>
      <c r="F293">
        <v>150</v>
      </c>
      <c r="G293">
        <v>0.42591744503290019</v>
      </c>
      <c r="H293">
        <v>904</v>
      </c>
      <c r="I293" t="s">
        <v>196</v>
      </c>
      <c r="J293" t="s">
        <v>614</v>
      </c>
      <c r="K293">
        <v>0.42718918151179608</v>
      </c>
      <c r="L293" t="s">
        <v>961</v>
      </c>
      <c r="M293">
        <v>0.24712562588257239</v>
      </c>
      <c r="N293">
        <v>8.7017963298930551E-3</v>
      </c>
      <c r="O293">
        <v>-1.398476642333832</v>
      </c>
      <c r="P293">
        <v>3.5154268905166083E-2</v>
      </c>
      <c r="Q293">
        <v>0.23392678517482601</v>
      </c>
      <c r="R293">
        <v>0.26081707757033651</v>
      </c>
      <c r="S293">
        <v>-1.452747096453519</v>
      </c>
      <c r="T293">
        <v>-1.343935969602678</v>
      </c>
      <c r="U293">
        <v>0.92786441247391849</v>
      </c>
      <c r="V293">
        <v>1.0009518550556471</v>
      </c>
      <c r="W293">
        <v>2878.972040934299</v>
      </c>
      <c r="X293">
        <v>3342.3734913887738</v>
      </c>
      <c r="Y293">
        <v>0</v>
      </c>
      <c r="Z293">
        <v>-0.98213092652123268</v>
      </c>
      <c r="AA293">
        <v>0.15387543495515379</v>
      </c>
      <c r="AB293">
        <v>6.9113697619909265E-2</v>
      </c>
      <c r="AC293">
        <v>2.0621755201496918E-2</v>
      </c>
      <c r="AD293">
        <v>-1.0906794100275139</v>
      </c>
      <c r="AE293">
        <v>-0.87226041697035495</v>
      </c>
      <c r="AF293">
        <v>0.1216005138390639</v>
      </c>
      <c r="AG293">
        <v>0.18687867348483159</v>
      </c>
      <c r="AH293">
        <v>1</v>
      </c>
      <c r="AI293">
        <v>1</v>
      </c>
      <c r="AJ293">
        <v>0.50242088418938347</v>
      </c>
      <c r="AK293">
        <v>0.24948476747901979</v>
      </c>
      <c r="AL293" t="s">
        <v>113</v>
      </c>
      <c r="AM293">
        <v>0.59483089490428875</v>
      </c>
      <c r="AN293">
        <v>6.2490184341568661E-3</v>
      </c>
      <c r="AU293">
        <v>1.7148571729922291E-2</v>
      </c>
      <c r="AV293">
        <v>1.367972427510812E-3</v>
      </c>
      <c r="AY293">
        <v>7.8623647188334877E-3</v>
      </c>
      <c r="AZ293">
        <v>2.5285157574424151E-3</v>
      </c>
      <c r="BA293">
        <v>0.97004411158754844</v>
      </c>
      <c r="BB293">
        <v>0.96629962553599202</v>
      </c>
      <c r="BC293">
        <v>0.94910423690708123</v>
      </c>
      <c r="BD293">
        <v>1</v>
      </c>
      <c r="BE293">
        <v>1</v>
      </c>
      <c r="BF293">
        <v>-0.14591476881335061</v>
      </c>
      <c r="BG293">
        <v>4.6428557522624559E-3</v>
      </c>
      <c r="BH293">
        <v>-3.1818956984412207E-2</v>
      </c>
      <c r="BI293">
        <v>0.24712562588257239</v>
      </c>
      <c r="BJ293">
        <v>-1.398476642333832</v>
      </c>
      <c r="BK293">
        <v>-0.14591476881335061</v>
      </c>
    </row>
    <row r="294" spans="1:63" x14ac:dyDescent="0.25">
      <c r="B294" t="s">
        <v>624</v>
      </c>
      <c r="C294" t="s">
        <v>557</v>
      </c>
      <c r="D294">
        <v>150</v>
      </c>
      <c r="E294">
        <v>0.25</v>
      </c>
      <c r="F294">
        <v>150</v>
      </c>
      <c r="G294">
        <v>0.48440765206226949</v>
      </c>
      <c r="H294">
        <v>4</v>
      </c>
      <c r="I294" t="s">
        <v>196</v>
      </c>
      <c r="J294" t="s">
        <v>615</v>
      </c>
      <c r="K294">
        <v>0.4882180259990373</v>
      </c>
      <c r="L294" t="s">
        <v>962</v>
      </c>
      <c r="M294">
        <v>0.1821542599447766</v>
      </c>
      <c r="N294">
        <v>1.3032480453525791E-2</v>
      </c>
      <c r="O294">
        <v>-1.705317108675189</v>
      </c>
      <c r="P294">
        <v>6.886390061619195E-2</v>
      </c>
      <c r="Q294">
        <v>0.1650828916409342</v>
      </c>
      <c r="R294">
        <v>0.20084249198522811</v>
      </c>
      <c r="S294">
        <v>-1.8013075576760831</v>
      </c>
      <c r="T294">
        <v>-1.6052343001925229</v>
      </c>
      <c r="U294">
        <v>0.98590508499464535</v>
      </c>
      <c r="V294">
        <v>1.0008926958687441</v>
      </c>
      <c r="W294">
        <v>2099.3812740566468</v>
      </c>
      <c r="X294">
        <v>2796.672417488317</v>
      </c>
      <c r="Y294">
        <v>0</v>
      </c>
      <c r="Z294">
        <v>-1.1219182027901879</v>
      </c>
      <c r="AA294">
        <v>0.21527779924021229</v>
      </c>
      <c r="AB294">
        <v>0.13218099786123691</v>
      </c>
      <c r="AC294">
        <v>3.8583565354029292E-2</v>
      </c>
      <c r="AD294">
        <v>-1.335603571970301</v>
      </c>
      <c r="AE294">
        <v>-0.92617317955297618</v>
      </c>
      <c r="AF294">
        <v>0.14916969340516359</v>
      </c>
      <c r="AG294">
        <v>0.27251494205228621</v>
      </c>
      <c r="AH294">
        <v>1</v>
      </c>
      <c r="AI294">
        <v>1</v>
      </c>
      <c r="AJ294">
        <v>0.48920255971217108</v>
      </c>
      <c r="AK294">
        <v>0.17075222310893101</v>
      </c>
      <c r="AL294" t="s">
        <v>113</v>
      </c>
      <c r="AM294">
        <v>0.59483089490428875</v>
      </c>
      <c r="AN294">
        <v>6.2490184341568661E-3</v>
      </c>
      <c r="AU294">
        <v>1.7148571729922291E-2</v>
      </c>
      <c r="AV294">
        <v>1.367972427510812E-3</v>
      </c>
      <c r="AY294">
        <v>7.8623647188334877E-3</v>
      </c>
      <c r="AZ294">
        <v>2.5285157574424151E-3</v>
      </c>
      <c r="BA294">
        <v>0.97004411158754844</v>
      </c>
      <c r="BB294">
        <v>0.96629962553599202</v>
      </c>
      <c r="BC294">
        <v>0.94910423690708123</v>
      </c>
      <c r="BD294">
        <v>1</v>
      </c>
      <c r="BE294">
        <v>1</v>
      </c>
      <c r="BF294">
        <v>-8.7401180732653266E-2</v>
      </c>
      <c r="BG294">
        <v>4.6638565330716693E-3</v>
      </c>
      <c r="BH294">
        <v>-5.3361482007178912E-2</v>
      </c>
      <c r="BI294">
        <v>0.1821542599447766</v>
      </c>
      <c r="BJ294">
        <v>-1.705317108675189</v>
      </c>
      <c r="BK294">
        <v>-8.7401180732653266E-2</v>
      </c>
    </row>
    <row r="295" spans="1:63" x14ac:dyDescent="0.25">
      <c r="B295" t="s">
        <v>617</v>
      </c>
      <c r="C295" t="s">
        <v>557</v>
      </c>
      <c r="D295">
        <v>150</v>
      </c>
      <c r="E295">
        <v>0.19</v>
      </c>
      <c r="F295">
        <v>150</v>
      </c>
      <c r="G295">
        <v>0.48777316000641968</v>
      </c>
      <c r="H295">
        <v>11</v>
      </c>
      <c r="I295" t="s">
        <v>196</v>
      </c>
      <c r="J295" t="s">
        <v>615</v>
      </c>
      <c r="K295">
        <v>0.4882180259990373</v>
      </c>
      <c r="L295" t="s">
        <v>962</v>
      </c>
      <c r="M295">
        <v>0.1821542599447766</v>
      </c>
      <c r="N295">
        <v>1.3032480453525791E-2</v>
      </c>
      <c r="O295">
        <v>-1.705317108675189</v>
      </c>
      <c r="P295">
        <v>6.886390061619195E-2</v>
      </c>
      <c r="Q295">
        <v>0.1650828916409342</v>
      </c>
      <c r="R295">
        <v>0.20084249198522811</v>
      </c>
      <c r="S295">
        <v>-1.8013075576760831</v>
      </c>
      <c r="T295">
        <v>-1.6052343001925229</v>
      </c>
      <c r="U295">
        <v>0.98590508499464535</v>
      </c>
      <c r="V295">
        <v>1.0008926958687441</v>
      </c>
      <c r="W295">
        <v>2099.3812740566468</v>
      </c>
      <c r="X295">
        <v>2796.672417488317</v>
      </c>
      <c r="Y295">
        <v>0</v>
      </c>
      <c r="Z295">
        <v>-1.1219182027901879</v>
      </c>
      <c r="AA295">
        <v>0.21527779924021229</v>
      </c>
      <c r="AB295">
        <v>0.13218099786123691</v>
      </c>
      <c r="AC295">
        <v>3.8583565354029292E-2</v>
      </c>
      <c r="AD295">
        <v>-1.335603571970301</v>
      </c>
      <c r="AE295">
        <v>-0.92617317955297618</v>
      </c>
      <c r="AF295">
        <v>0.14916969340516359</v>
      </c>
      <c r="AG295">
        <v>0.27251494205228621</v>
      </c>
      <c r="AH295">
        <v>1</v>
      </c>
      <c r="AI295">
        <v>1</v>
      </c>
      <c r="AJ295">
        <v>0.48920255971217108</v>
      </c>
      <c r="AK295">
        <v>0.17075222310893101</v>
      </c>
      <c r="AL295" t="s">
        <v>113</v>
      </c>
      <c r="AM295">
        <v>0.59483089490428875</v>
      </c>
      <c r="AN295">
        <v>6.2490184341568661E-3</v>
      </c>
      <c r="AU295">
        <v>1.7148571729922291E-2</v>
      </c>
      <c r="AV295">
        <v>1.367972427510812E-3</v>
      </c>
      <c r="AY295">
        <v>7.8623647188334877E-3</v>
      </c>
      <c r="AZ295">
        <v>2.5285157574424151E-3</v>
      </c>
      <c r="BA295">
        <v>0.97004411158754844</v>
      </c>
      <c r="BB295">
        <v>0.96629962553599202</v>
      </c>
      <c r="BC295">
        <v>0.94910423690708123</v>
      </c>
      <c r="BD295">
        <v>1</v>
      </c>
      <c r="BE295">
        <v>1</v>
      </c>
      <c r="BF295">
        <v>-8.4026460454722951E-2</v>
      </c>
      <c r="BG295">
        <v>4.6667686729142191E-3</v>
      </c>
      <c r="BH295">
        <v>-5.553927474344672E-2</v>
      </c>
      <c r="BI295">
        <v>0.1821542599447766</v>
      </c>
      <c r="BJ295">
        <v>-1.705317108675189</v>
      </c>
      <c r="BK295">
        <v>-8.4026460454722951E-2</v>
      </c>
    </row>
    <row r="296" spans="1:63" x14ac:dyDescent="0.25">
      <c r="B296" t="s">
        <v>618</v>
      </c>
      <c r="C296" t="s">
        <v>557</v>
      </c>
      <c r="D296">
        <v>150</v>
      </c>
      <c r="E296">
        <v>0.14299999999999999</v>
      </c>
      <c r="F296">
        <v>150</v>
      </c>
      <c r="G296">
        <v>0.49373049590755919</v>
      </c>
      <c r="H296">
        <v>37</v>
      </c>
      <c r="I296" t="s">
        <v>196</v>
      </c>
      <c r="J296" t="s">
        <v>615</v>
      </c>
      <c r="K296">
        <v>0.4882180259990373</v>
      </c>
      <c r="L296" t="s">
        <v>962</v>
      </c>
      <c r="M296">
        <v>0.1821542599447766</v>
      </c>
      <c r="N296">
        <v>1.3032480453525791E-2</v>
      </c>
      <c r="O296">
        <v>-1.705317108675189</v>
      </c>
      <c r="P296">
        <v>6.886390061619195E-2</v>
      </c>
      <c r="Q296">
        <v>0.1650828916409342</v>
      </c>
      <c r="R296">
        <v>0.20084249198522811</v>
      </c>
      <c r="S296">
        <v>-1.8013075576760831</v>
      </c>
      <c r="T296">
        <v>-1.6052343001925229</v>
      </c>
      <c r="U296">
        <v>0.98590508499464535</v>
      </c>
      <c r="V296">
        <v>1.0008926958687441</v>
      </c>
      <c r="W296">
        <v>2099.3812740566468</v>
      </c>
      <c r="X296">
        <v>2796.672417488317</v>
      </c>
      <c r="Y296">
        <v>0</v>
      </c>
      <c r="Z296">
        <v>-1.1219182027901879</v>
      </c>
      <c r="AA296">
        <v>0.21527779924021229</v>
      </c>
      <c r="AB296">
        <v>0.13218099786123691</v>
      </c>
      <c r="AC296">
        <v>3.8583565354029292E-2</v>
      </c>
      <c r="AD296">
        <v>-1.335603571970301</v>
      </c>
      <c r="AE296">
        <v>-0.92617317955297618</v>
      </c>
      <c r="AF296">
        <v>0.14916969340516359</v>
      </c>
      <c r="AG296">
        <v>0.27251494205228621</v>
      </c>
      <c r="AH296">
        <v>1</v>
      </c>
      <c r="AI296">
        <v>1</v>
      </c>
      <c r="AJ296">
        <v>0.48920255971217108</v>
      </c>
      <c r="AK296">
        <v>0.17075222310893101</v>
      </c>
      <c r="AL296" t="s">
        <v>113</v>
      </c>
      <c r="AM296">
        <v>0.59483089490428875</v>
      </c>
      <c r="AN296">
        <v>6.2490184341568661E-3</v>
      </c>
      <c r="AU296">
        <v>1.7148571729922291E-2</v>
      </c>
      <c r="AV296">
        <v>1.367972427510812E-3</v>
      </c>
      <c r="AY296">
        <v>7.8623647188334877E-3</v>
      </c>
      <c r="AZ296">
        <v>2.5285157574424151E-3</v>
      </c>
      <c r="BA296">
        <v>0.97004411158754844</v>
      </c>
      <c r="BB296">
        <v>0.96629962553599202</v>
      </c>
      <c r="BC296">
        <v>0.94910423690708123</v>
      </c>
      <c r="BD296">
        <v>1</v>
      </c>
      <c r="BE296">
        <v>1</v>
      </c>
      <c r="BF296">
        <v>-7.8100262699154016E-2</v>
      </c>
      <c r="BG296">
        <v>4.6505479847641588E-3</v>
      </c>
      <c r="BH296">
        <v>-5.9545868657040167E-2</v>
      </c>
      <c r="BI296">
        <v>0.1821542599447766</v>
      </c>
      <c r="BJ296">
        <v>-1.705317108675189</v>
      </c>
      <c r="BK296">
        <v>-7.8100262699154016E-2</v>
      </c>
    </row>
    <row r="297" spans="1:63" x14ac:dyDescent="0.25">
      <c r="B297" t="s">
        <v>625</v>
      </c>
      <c r="C297" t="s">
        <v>557</v>
      </c>
      <c r="D297">
        <v>150</v>
      </c>
      <c r="E297">
        <v>0.12</v>
      </c>
      <c r="F297">
        <v>150</v>
      </c>
      <c r="G297">
        <v>0.48696079601990072</v>
      </c>
      <c r="H297">
        <v>115</v>
      </c>
      <c r="I297" t="s">
        <v>196</v>
      </c>
      <c r="J297" t="s">
        <v>615</v>
      </c>
      <c r="K297">
        <v>0.4882180259990373</v>
      </c>
      <c r="L297" t="s">
        <v>962</v>
      </c>
      <c r="M297">
        <v>0.1821542599447766</v>
      </c>
      <c r="N297">
        <v>1.3032480453525791E-2</v>
      </c>
      <c r="O297">
        <v>-1.705317108675189</v>
      </c>
      <c r="P297">
        <v>6.886390061619195E-2</v>
      </c>
      <c r="Q297">
        <v>0.1650828916409342</v>
      </c>
      <c r="R297">
        <v>0.20084249198522811</v>
      </c>
      <c r="S297">
        <v>-1.8013075576760831</v>
      </c>
      <c r="T297">
        <v>-1.6052343001925229</v>
      </c>
      <c r="U297">
        <v>0.98590508499464535</v>
      </c>
      <c r="V297">
        <v>1.0008926958687441</v>
      </c>
      <c r="W297">
        <v>2099.3812740566468</v>
      </c>
      <c r="X297">
        <v>2796.672417488317</v>
      </c>
      <c r="Y297">
        <v>0</v>
      </c>
      <c r="Z297">
        <v>-1.1219182027901879</v>
      </c>
      <c r="AA297">
        <v>0.21527779924021229</v>
      </c>
      <c r="AB297">
        <v>0.13218099786123691</v>
      </c>
      <c r="AC297">
        <v>3.8583565354029292E-2</v>
      </c>
      <c r="AD297">
        <v>-1.335603571970301</v>
      </c>
      <c r="AE297">
        <v>-0.92617317955297618</v>
      </c>
      <c r="AF297">
        <v>0.14916969340516359</v>
      </c>
      <c r="AG297">
        <v>0.27251494205228621</v>
      </c>
      <c r="AH297">
        <v>1</v>
      </c>
      <c r="AI297">
        <v>1</v>
      </c>
      <c r="AJ297">
        <v>0.48920255971217108</v>
      </c>
      <c r="AK297">
        <v>0.17075222310893101</v>
      </c>
      <c r="AL297" t="s">
        <v>113</v>
      </c>
      <c r="AM297">
        <v>0.59483089490428875</v>
      </c>
      <c r="AN297">
        <v>6.2490184341568661E-3</v>
      </c>
      <c r="AU297">
        <v>1.7148571729922291E-2</v>
      </c>
      <c r="AV297">
        <v>1.367972427510812E-3</v>
      </c>
      <c r="AY297">
        <v>7.8623647188334877E-3</v>
      </c>
      <c r="AZ297">
        <v>2.5285157574424151E-3</v>
      </c>
      <c r="BA297">
        <v>0.97004411158754844</v>
      </c>
      <c r="BB297">
        <v>0.96629962553599202</v>
      </c>
      <c r="BC297">
        <v>0.94910423690708123</v>
      </c>
      <c r="BD297">
        <v>1</v>
      </c>
      <c r="BE297">
        <v>1</v>
      </c>
      <c r="BF297">
        <v>-8.4847048112580731E-2</v>
      </c>
      <c r="BG297">
        <v>4.6191032342660686E-3</v>
      </c>
      <c r="BH297">
        <v>-5.4440352811533692E-2</v>
      </c>
      <c r="BI297">
        <v>0.1821542599447766</v>
      </c>
      <c r="BJ297">
        <v>-1.705317108675189</v>
      </c>
      <c r="BK297">
        <v>-8.4847048112580731E-2</v>
      </c>
    </row>
    <row r="298" spans="1:63" x14ac:dyDescent="0.25">
      <c r="B298" t="s">
        <v>873</v>
      </c>
      <c r="C298" t="s">
        <v>557</v>
      </c>
      <c r="D298">
        <v>150</v>
      </c>
      <c r="E298">
        <v>0.185</v>
      </c>
      <c r="F298">
        <v>150</v>
      </c>
      <c r="G298">
        <v>0.54398101107366414</v>
      </c>
      <c r="H298">
        <v>4</v>
      </c>
      <c r="I298" t="s">
        <v>196</v>
      </c>
      <c r="J298" t="s">
        <v>616</v>
      </c>
      <c r="K298">
        <v>0.54128602578505336</v>
      </c>
      <c r="L298" t="s">
        <v>963</v>
      </c>
      <c r="M298">
        <v>0.13917524068977741</v>
      </c>
      <c r="N298">
        <v>3.3536495678568169E-3</v>
      </c>
      <c r="O298">
        <v>-1.9723072103155901</v>
      </c>
      <c r="P298">
        <v>2.3835038673912491E-2</v>
      </c>
      <c r="Q298">
        <v>0.13431362468997249</v>
      </c>
      <c r="R298">
        <v>0.14411442970929469</v>
      </c>
      <c r="S298">
        <v>-2.0075777309577312</v>
      </c>
      <c r="T298">
        <v>-1.9371476442447311</v>
      </c>
      <c r="U298">
        <v>0.98582958729181036</v>
      </c>
      <c r="V298">
        <v>1.002197063805802</v>
      </c>
      <c r="W298">
        <v>2561.1346751131091</v>
      </c>
      <c r="X298">
        <v>2526.0009073159958</v>
      </c>
      <c r="Y298">
        <v>0</v>
      </c>
      <c r="Z298">
        <v>-1.367130443316332</v>
      </c>
      <c r="AA298">
        <v>0.22355043178832359</v>
      </c>
      <c r="AB298">
        <v>6.3990395112917833E-2</v>
      </c>
      <c r="AC298">
        <v>2.0188802808603981E-2</v>
      </c>
      <c r="AD298">
        <v>-1.465998314254217</v>
      </c>
      <c r="AE298">
        <v>-1.271471085087472</v>
      </c>
      <c r="AF298">
        <v>0.19193893779126811</v>
      </c>
      <c r="AG298">
        <v>0.25367585767003759</v>
      </c>
      <c r="AH298">
        <v>1</v>
      </c>
      <c r="AI298">
        <v>1</v>
      </c>
      <c r="AJ298">
        <v>0.48718150943725042</v>
      </c>
      <c r="AK298">
        <v>0.21766010264082469</v>
      </c>
      <c r="AL298" t="s">
        <v>113</v>
      </c>
      <c r="AM298">
        <v>0.59483089490428875</v>
      </c>
      <c r="AN298">
        <v>6.2490184341568661E-3</v>
      </c>
      <c r="AU298">
        <v>1.7148571729922291E-2</v>
      </c>
      <c r="AV298">
        <v>1.367972427510812E-3</v>
      </c>
      <c r="AY298">
        <v>7.8623647188334877E-3</v>
      </c>
      <c r="AZ298">
        <v>2.5285157574424151E-3</v>
      </c>
      <c r="BA298">
        <v>0.97004411158754844</v>
      </c>
      <c r="BB298">
        <v>0.96629962553599202</v>
      </c>
      <c r="BC298">
        <v>0.94910423690708123</v>
      </c>
      <c r="BD298">
        <v>1</v>
      </c>
      <c r="BE298">
        <v>1</v>
      </c>
      <c r="BF298">
        <v>-2.7820162723381531E-2</v>
      </c>
      <c r="BG298">
        <v>4.6281214508660752E-3</v>
      </c>
      <c r="BH298">
        <v>-0.16635853272620721</v>
      </c>
      <c r="BI298">
        <v>0.13917524068977741</v>
      </c>
      <c r="BJ298">
        <v>-1.9723072103155901</v>
      </c>
      <c r="BK298">
        <v>-2.7820162723381531E-2</v>
      </c>
    </row>
    <row r="299" spans="1:63" x14ac:dyDescent="0.25">
      <c r="B299" t="s">
        <v>875</v>
      </c>
      <c r="C299" t="s">
        <v>557</v>
      </c>
      <c r="D299">
        <v>150</v>
      </c>
      <c r="E299">
        <v>0.16800000000000001</v>
      </c>
      <c r="F299">
        <v>150</v>
      </c>
      <c r="G299">
        <v>0.53666973519499295</v>
      </c>
      <c r="H299">
        <v>8</v>
      </c>
      <c r="I299" t="s">
        <v>196</v>
      </c>
      <c r="J299" t="s">
        <v>616</v>
      </c>
      <c r="K299">
        <v>0.54128602578505336</v>
      </c>
      <c r="L299" t="s">
        <v>963</v>
      </c>
      <c r="M299">
        <v>0.13917524068977741</v>
      </c>
      <c r="N299">
        <v>3.3536495678568169E-3</v>
      </c>
      <c r="O299">
        <v>-1.9723072103155901</v>
      </c>
      <c r="P299">
        <v>2.3835038673912491E-2</v>
      </c>
      <c r="Q299">
        <v>0.13431362468997249</v>
      </c>
      <c r="R299">
        <v>0.14411442970929469</v>
      </c>
      <c r="S299">
        <v>-2.0075777309577312</v>
      </c>
      <c r="T299">
        <v>-1.9371476442447311</v>
      </c>
      <c r="U299">
        <v>0.98582958729181036</v>
      </c>
      <c r="V299">
        <v>1.002197063805802</v>
      </c>
      <c r="W299">
        <v>2561.1346751131091</v>
      </c>
      <c r="X299">
        <v>2526.0009073159958</v>
      </c>
      <c r="Y299">
        <v>0</v>
      </c>
      <c r="Z299">
        <v>-1.367130443316332</v>
      </c>
      <c r="AA299">
        <v>0.22355043178832359</v>
      </c>
      <c r="AB299">
        <v>6.3990395112917833E-2</v>
      </c>
      <c r="AC299">
        <v>2.0188802808603981E-2</v>
      </c>
      <c r="AD299">
        <v>-1.465998314254217</v>
      </c>
      <c r="AE299">
        <v>-1.271471085087472</v>
      </c>
      <c r="AF299">
        <v>0.19193893779126811</v>
      </c>
      <c r="AG299">
        <v>0.25367585767003759</v>
      </c>
      <c r="AH299">
        <v>1</v>
      </c>
      <c r="AI299">
        <v>1</v>
      </c>
      <c r="AJ299">
        <v>0.48718150943725042</v>
      </c>
      <c r="AK299">
        <v>0.21766010264082469</v>
      </c>
      <c r="AL299" t="s">
        <v>113</v>
      </c>
      <c r="AM299">
        <v>0.59483089490428875</v>
      </c>
      <c r="AN299">
        <v>6.2490184341568661E-3</v>
      </c>
      <c r="AU299">
        <v>1.7148571729922291E-2</v>
      </c>
      <c r="AV299">
        <v>1.367972427510812E-3</v>
      </c>
      <c r="AY299">
        <v>7.8623647188334877E-3</v>
      </c>
      <c r="AZ299">
        <v>2.5285157574424151E-3</v>
      </c>
      <c r="BA299">
        <v>0.97004411158754844</v>
      </c>
      <c r="BB299">
        <v>0.96629962553599202</v>
      </c>
      <c r="BC299">
        <v>0.94910423690708123</v>
      </c>
      <c r="BD299">
        <v>1</v>
      </c>
      <c r="BE299">
        <v>1</v>
      </c>
      <c r="BF299">
        <v>-3.5120803784417703E-2</v>
      </c>
      <c r="BG299">
        <v>4.6441080965336414E-3</v>
      </c>
      <c r="BH299">
        <v>-0.13223239778453261</v>
      </c>
      <c r="BI299">
        <v>0.13917524068977741</v>
      </c>
      <c r="BJ299">
        <v>-1.9723072103155901</v>
      </c>
      <c r="BK299">
        <v>-3.5120803784417703E-2</v>
      </c>
    </row>
    <row r="300" spans="1:63" x14ac:dyDescent="0.25">
      <c r="B300" t="s">
        <v>876</v>
      </c>
      <c r="C300" t="s">
        <v>557</v>
      </c>
      <c r="D300">
        <v>150</v>
      </c>
      <c r="E300">
        <v>0.14000000000000001</v>
      </c>
      <c r="F300">
        <v>150</v>
      </c>
      <c r="G300">
        <v>0.54131181511795878</v>
      </c>
      <c r="H300">
        <v>13</v>
      </c>
      <c r="I300" t="s">
        <v>196</v>
      </c>
      <c r="J300" t="s">
        <v>616</v>
      </c>
      <c r="K300">
        <v>0.54128602578505336</v>
      </c>
      <c r="L300" t="s">
        <v>963</v>
      </c>
      <c r="M300">
        <v>0.13917524068977741</v>
      </c>
      <c r="N300">
        <v>3.3536495678568169E-3</v>
      </c>
      <c r="O300">
        <v>-1.9723072103155901</v>
      </c>
      <c r="P300">
        <v>2.3835038673912491E-2</v>
      </c>
      <c r="Q300">
        <v>0.13431362468997249</v>
      </c>
      <c r="R300">
        <v>0.14411442970929469</v>
      </c>
      <c r="S300">
        <v>-2.0075777309577312</v>
      </c>
      <c r="T300">
        <v>-1.9371476442447311</v>
      </c>
      <c r="U300">
        <v>0.98582958729181036</v>
      </c>
      <c r="V300">
        <v>1.002197063805802</v>
      </c>
      <c r="W300">
        <v>2561.1346751131091</v>
      </c>
      <c r="X300">
        <v>2526.0009073159958</v>
      </c>
      <c r="Y300">
        <v>0</v>
      </c>
      <c r="Z300">
        <v>-1.367130443316332</v>
      </c>
      <c r="AA300">
        <v>0.22355043178832359</v>
      </c>
      <c r="AB300">
        <v>6.3990395112917833E-2</v>
      </c>
      <c r="AC300">
        <v>2.0188802808603981E-2</v>
      </c>
      <c r="AD300">
        <v>-1.465998314254217</v>
      </c>
      <c r="AE300">
        <v>-1.271471085087472</v>
      </c>
      <c r="AF300">
        <v>0.19193893779126811</v>
      </c>
      <c r="AG300">
        <v>0.25367585767003759</v>
      </c>
      <c r="AH300">
        <v>1</v>
      </c>
      <c r="AI300">
        <v>1</v>
      </c>
      <c r="AJ300">
        <v>0.48718150943725042</v>
      </c>
      <c r="AK300">
        <v>0.21766010264082469</v>
      </c>
      <c r="AL300" t="s">
        <v>113</v>
      </c>
      <c r="AM300">
        <v>0.59483089490428875</v>
      </c>
      <c r="AN300">
        <v>6.2490184341568661E-3</v>
      </c>
      <c r="AU300">
        <v>1.7148571729922291E-2</v>
      </c>
      <c r="AV300">
        <v>1.367972427510812E-3</v>
      </c>
      <c r="AY300">
        <v>7.8623647188334877E-3</v>
      </c>
      <c r="AZ300">
        <v>2.5285157574424151E-3</v>
      </c>
      <c r="BA300">
        <v>0.97004411158754844</v>
      </c>
      <c r="BB300">
        <v>0.96629962553599202</v>
      </c>
      <c r="BC300">
        <v>0.94910423690708123</v>
      </c>
      <c r="BD300">
        <v>1</v>
      </c>
      <c r="BE300">
        <v>1</v>
      </c>
      <c r="BF300">
        <v>-3.048327881630233E-2</v>
      </c>
      <c r="BG300">
        <v>4.635548898760407E-3</v>
      </c>
      <c r="BH300">
        <v>-0.15206857919369671</v>
      </c>
      <c r="BI300">
        <v>0.13917524068977741</v>
      </c>
      <c r="BJ300">
        <v>-1.9723072103155901</v>
      </c>
      <c r="BK300">
        <v>-3.048327881630233E-2</v>
      </c>
    </row>
    <row r="301" spans="1:63" x14ac:dyDescent="0.25">
      <c r="B301" t="s">
        <v>877</v>
      </c>
      <c r="C301" t="s">
        <v>557</v>
      </c>
      <c r="D301">
        <v>150</v>
      </c>
      <c r="E301">
        <v>0.115</v>
      </c>
      <c r="F301">
        <v>150</v>
      </c>
      <c r="G301">
        <v>0.55028650296902604</v>
      </c>
      <c r="H301">
        <v>31</v>
      </c>
      <c r="I301" t="s">
        <v>196</v>
      </c>
      <c r="J301" t="s">
        <v>616</v>
      </c>
      <c r="K301">
        <v>0.54128602578505336</v>
      </c>
      <c r="L301" t="s">
        <v>963</v>
      </c>
      <c r="M301">
        <v>0.13917524068977741</v>
      </c>
      <c r="N301">
        <v>3.3536495678568169E-3</v>
      </c>
      <c r="O301">
        <v>-1.9723072103155901</v>
      </c>
      <c r="P301">
        <v>2.3835038673912491E-2</v>
      </c>
      <c r="Q301">
        <v>0.13431362468997249</v>
      </c>
      <c r="R301">
        <v>0.14411442970929469</v>
      </c>
      <c r="S301">
        <v>-2.0075777309577312</v>
      </c>
      <c r="T301">
        <v>-1.9371476442447311</v>
      </c>
      <c r="U301">
        <v>0.98582958729181036</v>
      </c>
      <c r="V301">
        <v>1.002197063805802</v>
      </c>
      <c r="W301">
        <v>2561.1346751131091</v>
      </c>
      <c r="X301">
        <v>2526.0009073159958</v>
      </c>
      <c r="Y301">
        <v>0</v>
      </c>
      <c r="Z301">
        <v>-1.367130443316332</v>
      </c>
      <c r="AA301">
        <v>0.22355043178832359</v>
      </c>
      <c r="AB301">
        <v>6.3990395112917833E-2</v>
      </c>
      <c r="AC301">
        <v>2.0188802808603981E-2</v>
      </c>
      <c r="AD301">
        <v>-1.465998314254217</v>
      </c>
      <c r="AE301">
        <v>-1.271471085087472</v>
      </c>
      <c r="AF301">
        <v>0.19193893779126811</v>
      </c>
      <c r="AG301">
        <v>0.25367585767003759</v>
      </c>
      <c r="AH301">
        <v>1</v>
      </c>
      <c r="AI301">
        <v>1</v>
      </c>
      <c r="AJ301">
        <v>0.48718150943725042</v>
      </c>
      <c r="AK301">
        <v>0.21766010264082469</v>
      </c>
      <c r="AL301" t="s">
        <v>113</v>
      </c>
      <c r="AM301">
        <v>0.59483089490428875</v>
      </c>
      <c r="AN301">
        <v>6.2490184341568661E-3</v>
      </c>
      <c r="AU301">
        <v>1.7148571729922291E-2</v>
      </c>
      <c r="AV301">
        <v>1.367972427510812E-3</v>
      </c>
      <c r="AY301">
        <v>7.8623647188334877E-3</v>
      </c>
      <c r="AZ301">
        <v>2.5285157574424151E-3</v>
      </c>
      <c r="BA301">
        <v>0.97004411158754844</v>
      </c>
      <c r="BB301">
        <v>0.96629962553599202</v>
      </c>
      <c r="BC301">
        <v>0.94910423690708123</v>
      </c>
      <c r="BD301">
        <v>1</v>
      </c>
      <c r="BE301">
        <v>1</v>
      </c>
      <c r="BF301">
        <v>-2.154082915403269E-2</v>
      </c>
      <c r="BG301">
        <v>4.6461411116285201E-3</v>
      </c>
      <c r="BH301">
        <v>-0.2156899847450259</v>
      </c>
      <c r="BI301">
        <v>0.13917524068977741</v>
      </c>
      <c r="BJ301">
        <v>-1.9723072103155901</v>
      </c>
      <c r="BK301">
        <v>-2.154082915403269E-2</v>
      </c>
    </row>
    <row r="302" spans="1:63" x14ac:dyDescent="0.25">
      <c r="B302" t="s">
        <v>878</v>
      </c>
      <c r="C302" t="s">
        <v>557</v>
      </c>
      <c r="D302">
        <v>150</v>
      </c>
      <c r="E302">
        <v>0.11</v>
      </c>
      <c r="F302">
        <v>150</v>
      </c>
      <c r="G302">
        <v>0.53396185523992956</v>
      </c>
      <c r="H302">
        <v>43</v>
      </c>
      <c r="I302" t="s">
        <v>196</v>
      </c>
      <c r="J302" t="s">
        <v>616</v>
      </c>
      <c r="K302">
        <v>0.54128602578505336</v>
      </c>
      <c r="L302" t="s">
        <v>963</v>
      </c>
      <c r="M302">
        <v>0.13917524068977741</v>
      </c>
      <c r="N302">
        <v>3.3536495678568169E-3</v>
      </c>
      <c r="O302">
        <v>-1.9723072103155901</v>
      </c>
      <c r="P302">
        <v>2.3835038673912491E-2</v>
      </c>
      <c r="Q302">
        <v>0.13431362468997249</v>
      </c>
      <c r="R302">
        <v>0.14411442970929469</v>
      </c>
      <c r="S302">
        <v>-2.0075777309577312</v>
      </c>
      <c r="T302">
        <v>-1.9371476442447311</v>
      </c>
      <c r="U302">
        <v>0.98582958729181036</v>
      </c>
      <c r="V302">
        <v>1.002197063805802</v>
      </c>
      <c r="W302">
        <v>2561.1346751131091</v>
      </c>
      <c r="X302">
        <v>2526.0009073159958</v>
      </c>
      <c r="Y302">
        <v>0</v>
      </c>
      <c r="Z302">
        <v>-1.367130443316332</v>
      </c>
      <c r="AA302">
        <v>0.22355043178832359</v>
      </c>
      <c r="AB302">
        <v>6.3990395112917833E-2</v>
      </c>
      <c r="AC302">
        <v>2.0188802808603981E-2</v>
      </c>
      <c r="AD302">
        <v>-1.465998314254217</v>
      </c>
      <c r="AE302">
        <v>-1.271471085087472</v>
      </c>
      <c r="AF302">
        <v>0.19193893779126811</v>
      </c>
      <c r="AG302">
        <v>0.25367585767003759</v>
      </c>
      <c r="AH302">
        <v>1</v>
      </c>
      <c r="AI302">
        <v>1</v>
      </c>
      <c r="AJ302">
        <v>0.48718150943725042</v>
      </c>
      <c r="AK302">
        <v>0.21766010264082469</v>
      </c>
      <c r="AL302" t="s">
        <v>113</v>
      </c>
      <c r="AM302">
        <v>0.59483089490428875</v>
      </c>
      <c r="AN302">
        <v>6.2490184341568661E-3</v>
      </c>
      <c r="AU302">
        <v>1.7148571729922291E-2</v>
      </c>
      <c r="AV302">
        <v>1.367972427510812E-3</v>
      </c>
      <c r="AY302">
        <v>7.8623647188334877E-3</v>
      </c>
      <c r="AZ302">
        <v>2.5285157574424151E-3</v>
      </c>
      <c r="BA302">
        <v>0.97004411158754844</v>
      </c>
      <c r="BB302">
        <v>0.96629962553599202</v>
      </c>
      <c r="BC302">
        <v>0.94910423690708123</v>
      </c>
      <c r="BD302">
        <v>1</v>
      </c>
      <c r="BE302">
        <v>1</v>
      </c>
      <c r="BF302">
        <v>-3.7864125002650302E-2</v>
      </c>
      <c r="BG302">
        <v>4.6529782991110227E-3</v>
      </c>
      <c r="BH302">
        <v>-0.122886196334534</v>
      </c>
      <c r="BI302">
        <v>0.13917524068977741</v>
      </c>
      <c r="BJ302">
        <v>-1.9723072103155901</v>
      </c>
      <c r="BK302">
        <v>-3.7864125002650302E-2</v>
      </c>
    </row>
    <row r="303" spans="1:63" x14ac:dyDescent="0.25">
      <c r="B303" t="s">
        <v>879</v>
      </c>
      <c r="C303" t="s">
        <v>557</v>
      </c>
      <c r="D303">
        <v>150</v>
      </c>
      <c r="E303">
        <v>9.1999999999999998E-2</v>
      </c>
      <c r="F303">
        <v>150</v>
      </c>
      <c r="G303">
        <v>0.54150523511474902</v>
      </c>
      <c r="H303">
        <v>102</v>
      </c>
      <c r="I303" t="s">
        <v>196</v>
      </c>
      <c r="J303" t="s">
        <v>616</v>
      </c>
      <c r="K303">
        <v>0.54128602578505336</v>
      </c>
      <c r="L303" t="s">
        <v>963</v>
      </c>
      <c r="M303">
        <v>0.13917524068977741</v>
      </c>
      <c r="N303">
        <v>3.3536495678568169E-3</v>
      </c>
      <c r="O303">
        <v>-1.9723072103155901</v>
      </c>
      <c r="P303">
        <v>2.3835038673912491E-2</v>
      </c>
      <c r="Q303">
        <v>0.13431362468997249</v>
      </c>
      <c r="R303">
        <v>0.14411442970929469</v>
      </c>
      <c r="S303">
        <v>-2.0075777309577312</v>
      </c>
      <c r="T303">
        <v>-1.9371476442447311</v>
      </c>
      <c r="U303">
        <v>0.98582958729181036</v>
      </c>
      <c r="V303">
        <v>1.002197063805802</v>
      </c>
      <c r="W303">
        <v>2561.1346751131091</v>
      </c>
      <c r="X303">
        <v>2526.0009073159958</v>
      </c>
      <c r="Y303">
        <v>0</v>
      </c>
      <c r="Z303">
        <v>-1.367130443316332</v>
      </c>
      <c r="AA303">
        <v>0.22355043178832359</v>
      </c>
      <c r="AB303">
        <v>6.3990395112917833E-2</v>
      </c>
      <c r="AC303">
        <v>2.0188802808603981E-2</v>
      </c>
      <c r="AD303">
        <v>-1.465998314254217</v>
      </c>
      <c r="AE303">
        <v>-1.271471085087472</v>
      </c>
      <c r="AF303">
        <v>0.19193893779126811</v>
      </c>
      <c r="AG303">
        <v>0.25367585767003759</v>
      </c>
      <c r="AH303">
        <v>1</v>
      </c>
      <c r="AI303">
        <v>1</v>
      </c>
      <c r="AJ303">
        <v>0.48718150943725042</v>
      </c>
      <c r="AK303">
        <v>0.21766010264082469</v>
      </c>
      <c r="AL303" t="s">
        <v>113</v>
      </c>
      <c r="AM303">
        <v>0.59483089490428875</v>
      </c>
      <c r="AN303">
        <v>6.2490184341568661E-3</v>
      </c>
      <c r="AU303">
        <v>1.7148571729922291E-2</v>
      </c>
      <c r="AV303">
        <v>1.367972427510812E-3</v>
      </c>
      <c r="AY303">
        <v>7.8623647188334877E-3</v>
      </c>
      <c r="AZ303">
        <v>2.5285157574424151E-3</v>
      </c>
      <c r="BA303">
        <v>0.97004411158754844</v>
      </c>
      <c r="BB303">
        <v>0.96629962553599202</v>
      </c>
      <c r="BC303">
        <v>0.94910423690708123</v>
      </c>
      <c r="BD303">
        <v>1</v>
      </c>
      <c r="BE303">
        <v>1</v>
      </c>
      <c r="BF303">
        <v>-3.0298643688547469E-2</v>
      </c>
      <c r="BG303">
        <v>4.6621861766174208E-3</v>
      </c>
      <c r="BH303">
        <v>-0.15387441842420399</v>
      </c>
      <c r="BI303">
        <v>0.13917524068977741</v>
      </c>
      <c r="BJ303">
        <v>-1.9723072103155901</v>
      </c>
      <c r="BK303">
        <v>-3.0298643688547469E-2</v>
      </c>
    </row>
    <row r="304" spans="1:63" x14ac:dyDescent="0.25">
      <c r="A304">
        <v>12</v>
      </c>
      <c r="B304" t="s">
        <v>614</v>
      </c>
      <c r="C304" t="s">
        <v>80</v>
      </c>
      <c r="D304">
        <v>50</v>
      </c>
      <c r="E304">
        <v>0.19467000000000001</v>
      </c>
      <c r="F304">
        <v>50</v>
      </c>
      <c r="G304">
        <v>0.82499999999999996</v>
      </c>
      <c r="H304">
        <v>1.5445500000000001</v>
      </c>
      <c r="I304" t="s">
        <v>196</v>
      </c>
      <c r="J304" t="s">
        <v>614</v>
      </c>
      <c r="K304">
        <v>0.82500000000000007</v>
      </c>
      <c r="L304" t="s">
        <v>284</v>
      </c>
      <c r="M304">
        <v>0.15566003252404789</v>
      </c>
      <c r="N304">
        <v>1.001062130867592E-3</v>
      </c>
      <c r="O304">
        <v>-1.8601017448414521</v>
      </c>
      <c r="P304">
        <v>6.4639155716266607E-3</v>
      </c>
      <c r="Q304">
        <v>0.15420109757199429</v>
      </c>
      <c r="R304">
        <v>0.15711511727563279</v>
      </c>
      <c r="S304">
        <v>-1.869497700032378</v>
      </c>
      <c r="T304">
        <v>-1.8507765112614381</v>
      </c>
      <c r="U304">
        <v>0.99544836039155637</v>
      </c>
      <c r="V304">
        <v>1.0029279408808101</v>
      </c>
      <c r="W304">
        <v>2800.052047816504</v>
      </c>
      <c r="X304">
        <v>3020.3454727903481</v>
      </c>
      <c r="Y304">
        <v>0</v>
      </c>
      <c r="Z304">
        <v>-1.595152477809733</v>
      </c>
      <c r="AA304">
        <v>9.7800568402764979E-2</v>
      </c>
      <c r="AB304">
        <v>1.274912728413498E-2</v>
      </c>
      <c r="AC304">
        <v>5.0390670979110286E-3</v>
      </c>
      <c r="AD304">
        <v>-1.6138217201402589</v>
      </c>
      <c r="AE304">
        <v>-1.5744815193066339</v>
      </c>
      <c r="AF304">
        <v>9.0578575995720056E-2</v>
      </c>
      <c r="AG304">
        <v>0.1059396061071772</v>
      </c>
      <c r="AH304">
        <v>1</v>
      </c>
      <c r="AI304">
        <v>1</v>
      </c>
      <c r="AJ304">
        <v>0.50435816653284338</v>
      </c>
      <c r="AK304">
        <v>0.23222482323589241</v>
      </c>
      <c r="AL304" t="s">
        <v>112</v>
      </c>
      <c r="AM304">
        <v>1.1243332461545681</v>
      </c>
      <c r="AN304">
        <v>1.052782551265442E-2</v>
      </c>
      <c r="AO304">
        <v>4.5913564754168412E-2</v>
      </c>
      <c r="AP304">
        <v>2.0355263998208372E-3</v>
      </c>
      <c r="AY304">
        <v>9.2169330500104646E-3</v>
      </c>
      <c r="AZ304">
        <v>1.8261615875804381E-3</v>
      </c>
      <c r="BA304">
        <v>0.97467442861079523</v>
      </c>
      <c r="BB304">
        <v>0.97309158039896992</v>
      </c>
      <c r="BC304">
        <v>0.96733339707615662</v>
      </c>
      <c r="BD304">
        <v>0.94444444444444442</v>
      </c>
      <c r="BE304">
        <v>1</v>
      </c>
      <c r="BF304">
        <v>-0.1197207936984744</v>
      </c>
      <c r="BG304">
        <v>3.2196355948293808E-3</v>
      </c>
      <c r="BH304">
        <v>-2.6892868777150528E-2</v>
      </c>
      <c r="BI304">
        <v>0.15566003252404789</v>
      </c>
      <c r="BJ304">
        <v>-1.8601017448414521</v>
      </c>
      <c r="BK304">
        <v>-0.1197207936984744</v>
      </c>
    </row>
    <row r="305" spans="2:63" x14ac:dyDescent="0.25">
      <c r="B305" t="s">
        <v>615</v>
      </c>
      <c r="C305" t="s">
        <v>80</v>
      </c>
      <c r="D305">
        <v>50</v>
      </c>
      <c r="E305">
        <v>0.18135999999999999</v>
      </c>
      <c r="F305">
        <v>50</v>
      </c>
      <c r="G305">
        <v>0.82499999999999996</v>
      </c>
      <c r="H305">
        <v>2.9702999999999999</v>
      </c>
      <c r="I305" t="s">
        <v>196</v>
      </c>
      <c r="J305" t="s">
        <v>614</v>
      </c>
      <c r="K305">
        <v>0.82500000000000007</v>
      </c>
      <c r="L305" t="s">
        <v>284</v>
      </c>
      <c r="M305">
        <v>0.15566003252404789</v>
      </c>
      <c r="N305">
        <v>1.001062130867592E-3</v>
      </c>
      <c r="O305">
        <v>-1.8601017448414521</v>
      </c>
      <c r="P305">
        <v>6.4639155716266607E-3</v>
      </c>
      <c r="Q305">
        <v>0.15420109757199429</v>
      </c>
      <c r="R305">
        <v>0.15711511727563279</v>
      </c>
      <c r="S305">
        <v>-1.869497700032378</v>
      </c>
      <c r="T305">
        <v>-1.8507765112614381</v>
      </c>
      <c r="U305">
        <v>0.99544836039155637</v>
      </c>
      <c r="V305">
        <v>1.0029279408808101</v>
      </c>
      <c r="W305">
        <v>2800.052047816504</v>
      </c>
      <c r="X305">
        <v>3020.3454727903481</v>
      </c>
      <c r="Y305">
        <v>0</v>
      </c>
      <c r="Z305">
        <v>-1.595152477809733</v>
      </c>
      <c r="AA305">
        <v>9.7800568402764979E-2</v>
      </c>
      <c r="AB305">
        <v>1.274912728413498E-2</v>
      </c>
      <c r="AC305">
        <v>5.0390670979110286E-3</v>
      </c>
      <c r="AD305">
        <v>-1.6138217201402589</v>
      </c>
      <c r="AE305">
        <v>-1.5744815193066339</v>
      </c>
      <c r="AF305">
        <v>9.0578575995720056E-2</v>
      </c>
      <c r="AG305">
        <v>0.1059396061071772</v>
      </c>
      <c r="AH305">
        <v>1</v>
      </c>
      <c r="AI305">
        <v>1</v>
      </c>
      <c r="AJ305">
        <v>0.50435816653284338</v>
      </c>
      <c r="AK305">
        <v>0.23222482323589241</v>
      </c>
      <c r="AL305" t="s">
        <v>112</v>
      </c>
      <c r="AM305">
        <v>1.1243332461545681</v>
      </c>
      <c r="AN305">
        <v>1.052782551265442E-2</v>
      </c>
      <c r="AO305">
        <v>4.5913564754168412E-2</v>
      </c>
      <c r="AP305">
        <v>2.0355263998208372E-3</v>
      </c>
      <c r="AY305">
        <v>9.2169330500104646E-3</v>
      </c>
      <c r="AZ305">
        <v>1.8261615875804381E-3</v>
      </c>
      <c r="BA305">
        <v>0.97467442861079523</v>
      </c>
      <c r="BB305">
        <v>0.97309158039896992</v>
      </c>
      <c r="BC305">
        <v>0.96733339707615662</v>
      </c>
      <c r="BD305">
        <v>0.94444444444444442</v>
      </c>
      <c r="BE305">
        <v>1</v>
      </c>
      <c r="BF305">
        <v>-0.11973540300148371</v>
      </c>
      <c r="BG305">
        <v>3.207445122547252E-3</v>
      </c>
      <c r="BH305">
        <v>-2.678777573001952E-2</v>
      </c>
      <c r="BI305">
        <v>0.15566003252404789</v>
      </c>
      <c r="BJ305">
        <v>-1.8601017448414521</v>
      </c>
      <c r="BK305">
        <v>-0.11973540300148371</v>
      </c>
    </row>
    <row r="306" spans="2:63" x14ac:dyDescent="0.25">
      <c r="B306" t="s">
        <v>616</v>
      </c>
      <c r="C306" t="s">
        <v>80</v>
      </c>
      <c r="D306">
        <v>50</v>
      </c>
      <c r="E306">
        <v>0.16936999999999999</v>
      </c>
      <c r="F306">
        <v>50</v>
      </c>
      <c r="G306">
        <v>0.82499999999999996</v>
      </c>
      <c r="H306">
        <v>6.8910900000000002</v>
      </c>
      <c r="I306" t="s">
        <v>196</v>
      </c>
      <c r="J306" t="s">
        <v>614</v>
      </c>
      <c r="K306">
        <v>0.82500000000000007</v>
      </c>
      <c r="L306" t="s">
        <v>284</v>
      </c>
      <c r="M306">
        <v>0.15566003252404789</v>
      </c>
      <c r="N306">
        <v>1.001062130867592E-3</v>
      </c>
      <c r="O306">
        <v>-1.8601017448414521</v>
      </c>
      <c r="P306">
        <v>6.4639155716266607E-3</v>
      </c>
      <c r="Q306">
        <v>0.15420109757199429</v>
      </c>
      <c r="R306">
        <v>0.15711511727563279</v>
      </c>
      <c r="S306">
        <v>-1.869497700032378</v>
      </c>
      <c r="T306">
        <v>-1.8507765112614381</v>
      </c>
      <c r="U306">
        <v>0.99544836039155637</v>
      </c>
      <c r="V306">
        <v>1.0029279408808101</v>
      </c>
      <c r="W306">
        <v>2800.052047816504</v>
      </c>
      <c r="X306">
        <v>3020.3454727903481</v>
      </c>
      <c r="Y306">
        <v>0</v>
      </c>
      <c r="Z306">
        <v>-1.595152477809733</v>
      </c>
      <c r="AA306">
        <v>9.7800568402764979E-2</v>
      </c>
      <c r="AB306">
        <v>1.274912728413498E-2</v>
      </c>
      <c r="AC306">
        <v>5.0390670979110286E-3</v>
      </c>
      <c r="AD306">
        <v>-1.6138217201402589</v>
      </c>
      <c r="AE306">
        <v>-1.5744815193066339</v>
      </c>
      <c r="AF306">
        <v>9.0578575995720056E-2</v>
      </c>
      <c r="AG306">
        <v>0.1059396061071772</v>
      </c>
      <c r="AH306">
        <v>1</v>
      </c>
      <c r="AI306">
        <v>1</v>
      </c>
      <c r="AJ306">
        <v>0.50435816653284338</v>
      </c>
      <c r="AK306">
        <v>0.23222482323589241</v>
      </c>
      <c r="AL306" t="s">
        <v>112</v>
      </c>
      <c r="AM306">
        <v>1.1243332461545681</v>
      </c>
      <c r="AN306">
        <v>1.052782551265442E-2</v>
      </c>
      <c r="AO306">
        <v>4.5913564754168412E-2</v>
      </c>
      <c r="AP306">
        <v>2.0355263998208372E-3</v>
      </c>
      <c r="AY306">
        <v>9.2169330500104646E-3</v>
      </c>
      <c r="AZ306">
        <v>1.8261615875804381E-3</v>
      </c>
      <c r="BA306">
        <v>0.97467442861079523</v>
      </c>
      <c r="BB306">
        <v>0.97309158039896992</v>
      </c>
      <c r="BC306">
        <v>0.96733339707615662</v>
      </c>
      <c r="BD306">
        <v>0.94444444444444442</v>
      </c>
      <c r="BE306">
        <v>1</v>
      </c>
      <c r="BF306">
        <v>-0.119732755665691</v>
      </c>
      <c r="BG306">
        <v>3.215068560929409E-3</v>
      </c>
      <c r="BH306">
        <v>-2.6852038467286982E-2</v>
      </c>
      <c r="BI306">
        <v>0.15566003252404789</v>
      </c>
      <c r="BJ306">
        <v>-1.8601017448414521</v>
      </c>
      <c r="BK306">
        <v>-0.119732755665691</v>
      </c>
    </row>
    <row r="307" spans="2:63" x14ac:dyDescent="0.25">
      <c r="B307" t="s">
        <v>619</v>
      </c>
      <c r="C307" t="s">
        <v>80</v>
      </c>
      <c r="D307">
        <v>50</v>
      </c>
      <c r="E307">
        <v>0.15978000000000001</v>
      </c>
      <c r="F307">
        <v>50</v>
      </c>
      <c r="G307">
        <v>0.82499999999999996</v>
      </c>
      <c r="H307">
        <v>11.88119</v>
      </c>
      <c r="I307" t="s">
        <v>196</v>
      </c>
      <c r="J307" t="s">
        <v>614</v>
      </c>
      <c r="K307">
        <v>0.82500000000000007</v>
      </c>
      <c r="L307" t="s">
        <v>284</v>
      </c>
      <c r="M307">
        <v>0.15566003252404789</v>
      </c>
      <c r="N307">
        <v>1.001062130867592E-3</v>
      </c>
      <c r="O307">
        <v>-1.8601017448414521</v>
      </c>
      <c r="P307">
        <v>6.4639155716266607E-3</v>
      </c>
      <c r="Q307">
        <v>0.15420109757199429</v>
      </c>
      <c r="R307">
        <v>0.15711511727563279</v>
      </c>
      <c r="S307">
        <v>-1.869497700032378</v>
      </c>
      <c r="T307">
        <v>-1.8507765112614381</v>
      </c>
      <c r="U307">
        <v>0.99544836039155637</v>
      </c>
      <c r="V307">
        <v>1.0029279408808101</v>
      </c>
      <c r="W307">
        <v>2800.052047816504</v>
      </c>
      <c r="X307">
        <v>3020.3454727903481</v>
      </c>
      <c r="Y307">
        <v>0</v>
      </c>
      <c r="Z307">
        <v>-1.595152477809733</v>
      </c>
      <c r="AA307">
        <v>9.7800568402764979E-2</v>
      </c>
      <c r="AB307">
        <v>1.274912728413498E-2</v>
      </c>
      <c r="AC307">
        <v>5.0390670979110286E-3</v>
      </c>
      <c r="AD307">
        <v>-1.6138217201402589</v>
      </c>
      <c r="AE307">
        <v>-1.5744815193066339</v>
      </c>
      <c r="AF307">
        <v>9.0578575995720056E-2</v>
      </c>
      <c r="AG307">
        <v>0.1059396061071772</v>
      </c>
      <c r="AH307">
        <v>1</v>
      </c>
      <c r="AI307">
        <v>1</v>
      </c>
      <c r="AJ307">
        <v>0.50435816653284338</v>
      </c>
      <c r="AK307">
        <v>0.23222482323589241</v>
      </c>
      <c r="AL307" t="s">
        <v>112</v>
      </c>
      <c r="AM307">
        <v>1.1243332461545681</v>
      </c>
      <c r="AN307">
        <v>1.052782551265442E-2</v>
      </c>
      <c r="AO307">
        <v>4.5913564754168412E-2</v>
      </c>
      <c r="AP307">
        <v>2.0355263998208372E-3</v>
      </c>
      <c r="AY307">
        <v>9.2169330500104646E-3</v>
      </c>
      <c r="AZ307">
        <v>1.8261615875804381E-3</v>
      </c>
      <c r="BA307">
        <v>0.97467442861079523</v>
      </c>
      <c r="BB307">
        <v>0.97309158039896992</v>
      </c>
      <c r="BC307">
        <v>0.96733339707615662</v>
      </c>
      <c r="BD307">
        <v>0.94444444444444442</v>
      </c>
      <c r="BE307">
        <v>1</v>
      </c>
      <c r="BF307">
        <v>-0.1197365769747292</v>
      </c>
      <c r="BG307">
        <v>3.2195562816808528E-3</v>
      </c>
      <c r="BH307">
        <v>-2.688866145188324E-2</v>
      </c>
      <c r="BI307">
        <v>0.15566003252404789</v>
      </c>
      <c r="BJ307">
        <v>-1.8601017448414521</v>
      </c>
      <c r="BK307">
        <v>-0.1197365769747292</v>
      </c>
    </row>
    <row r="308" spans="2:63" x14ac:dyDescent="0.25">
      <c r="B308" t="s">
        <v>620</v>
      </c>
      <c r="C308" t="s">
        <v>80</v>
      </c>
      <c r="D308">
        <v>50</v>
      </c>
      <c r="E308">
        <v>0.14860000000000001</v>
      </c>
      <c r="F308">
        <v>50</v>
      </c>
      <c r="G308">
        <v>0.82499999999999996</v>
      </c>
      <c r="H308">
        <v>20.910889999999998</v>
      </c>
      <c r="I308" t="s">
        <v>196</v>
      </c>
      <c r="J308" t="s">
        <v>614</v>
      </c>
      <c r="K308">
        <v>0.82500000000000007</v>
      </c>
      <c r="L308" t="s">
        <v>284</v>
      </c>
      <c r="M308">
        <v>0.15566003252404789</v>
      </c>
      <c r="N308">
        <v>1.001062130867592E-3</v>
      </c>
      <c r="O308">
        <v>-1.8601017448414521</v>
      </c>
      <c r="P308">
        <v>6.4639155716266607E-3</v>
      </c>
      <c r="Q308">
        <v>0.15420109757199429</v>
      </c>
      <c r="R308">
        <v>0.15711511727563279</v>
      </c>
      <c r="S308">
        <v>-1.869497700032378</v>
      </c>
      <c r="T308">
        <v>-1.8507765112614381</v>
      </c>
      <c r="U308">
        <v>0.99544836039155637</v>
      </c>
      <c r="V308">
        <v>1.0029279408808101</v>
      </c>
      <c r="W308">
        <v>2800.052047816504</v>
      </c>
      <c r="X308">
        <v>3020.3454727903481</v>
      </c>
      <c r="Y308">
        <v>0</v>
      </c>
      <c r="Z308">
        <v>-1.595152477809733</v>
      </c>
      <c r="AA308">
        <v>9.7800568402764979E-2</v>
      </c>
      <c r="AB308">
        <v>1.274912728413498E-2</v>
      </c>
      <c r="AC308">
        <v>5.0390670979110286E-3</v>
      </c>
      <c r="AD308">
        <v>-1.6138217201402589</v>
      </c>
      <c r="AE308">
        <v>-1.5744815193066339</v>
      </c>
      <c r="AF308">
        <v>9.0578575995720056E-2</v>
      </c>
      <c r="AG308">
        <v>0.1059396061071772</v>
      </c>
      <c r="AH308">
        <v>1</v>
      </c>
      <c r="AI308">
        <v>1</v>
      </c>
      <c r="AJ308">
        <v>0.50435816653284338</v>
      </c>
      <c r="AK308">
        <v>0.23222482323589241</v>
      </c>
      <c r="AL308" t="s">
        <v>112</v>
      </c>
      <c r="AM308">
        <v>1.1243332461545681</v>
      </c>
      <c r="AN308">
        <v>1.052782551265442E-2</v>
      </c>
      <c r="AO308">
        <v>4.5913564754168412E-2</v>
      </c>
      <c r="AP308">
        <v>2.0355263998208372E-3</v>
      </c>
      <c r="AY308">
        <v>9.2169330500104646E-3</v>
      </c>
      <c r="AZ308">
        <v>1.8261615875804381E-3</v>
      </c>
      <c r="BA308">
        <v>0.97467442861079523</v>
      </c>
      <c r="BB308">
        <v>0.97309158039896992</v>
      </c>
      <c r="BC308">
        <v>0.96733339707615662</v>
      </c>
      <c r="BD308">
        <v>0.94444444444444442</v>
      </c>
      <c r="BE308">
        <v>1</v>
      </c>
      <c r="BF308">
        <v>-0.1197253270717429</v>
      </c>
      <c r="BG308">
        <v>3.227832430154716E-3</v>
      </c>
      <c r="BH308">
        <v>-2.696031415491983E-2</v>
      </c>
      <c r="BI308">
        <v>0.15566003252404789</v>
      </c>
      <c r="BJ308">
        <v>-1.8601017448414521</v>
      </c>
      <c r="BK308">
        <v>-0.1197253270717429</v>
      </c>
    </row>
    <row r="309" spans="2:63" x14ac:dyDescent="0.25">
      <c r="B309" t="s">
        <v>621</v>
      </c>
      <c r="C309" t="s">
        <v>80</v>
      </c>
      <c r="D309">
        <v>50</v>
      </c>
      <c r="E309">
        <v>0.14487</v>
      </c>
      <c r="F309">
        <v>50</v>
      </c>
      <c r="G309">
        <v>0.82499999999999996</v>
      </c>
      <c r="H309">
        <v>29.94059</v>
      </c>
      <c r="I309" t="s">
        <v>196</v>
      </c>
      <c r="J309" t="s">
        <v>614</v>
      </c>
      <c r="K309">
        <v>0.82500000000000007</v>
      </c>
      <c r="L309" t="s">
        <v>284</v>
      </c>
      <c r="M309">
        <v>0.15566003252404789</v>
      </c>
      <c r="N309">
        <v>1.001062130867592E-3</v>
      </c>
      <c r="O309">
        <v>-1.8601017448414521</v>
      </c>
      <c r="P309">
        <v>6.4639155716266607E-3</v>
      </c>
      <c r="Q309">
        <v>0.15420109757199429</v>
      </c>
      <c r="R309">
        <v>0.15711511727563279</v>
      </c>
      <c r="S309">
        <v>-1.869497700032378</v>
      </c>
      <c r="T309">
        <v>-1.8507765112614381</v>
      </c>
      <c r="U309">
        <v>0.99544836039155637</v>
      </c>
      <c r="V309">
        <v>1.0029279408808101</v>
      </c>
      <c r="W309">
        <v>2800.052047816504</v>
      </c>
      <c r="X309">
        <v>3020.3454727903481</v>
      </c>
      <c r="Y309">
        <v>0</v>
      </c>
      <c r="Z309">
        <v>-1.595152477809733</v>
      </c>
      <c r="AA309">
        <v>9.7800568402764979E-2</v>
      </c>
      <c r="AB309">
        <v>1.274912728413498E-2</v>
      </c>
      <c r="AC309">
        <v>5.0390670979110286E-3</v>
      </c>
      <c r="AD309">
        <v>-1.6138217201402589</v>
      </c>
      <c r="AE309">
        <v>-1.5744815193066339</v>
      </c>
      <c r="AF309">
        <v>9.0578575995720056E-2</v>
      </c>
      <c r="AG309">
        <v>0.1059396061071772</v>
      </c>
      <c r="AH309">
        <v>1</v>
      </c>
      <c r="AI309">
        <v>1</v>
      </c>
      <c r="AJ309">
        <v>0.50435816653284338</v>
      </c>
      <c r="AK309">
        <v>0.23222482323589241</v>
      </c>
      <c r="AL309" t="s">
        <v>112</v>
      </c>
      <c r="AM309">
        <v>1.1243332461545681</v>
      </c>
      <c r="AN309">
        <v>1.052782551265442E-2</v>
      </c>
      <c r="AO309">
        <v>4.5913564754168412E-2</v>
      </c>
      <c r="AP309">
        <v>2.0355263998208372E-3</v>
      </c>
      <c r="AY309">
        <v>9.2169330500104646E-3</v>
      </c>
      <c r="AZ309">
        <v>1.8261615875804381E-3</v>
      </c>
      <c r="BA309">
        <v>0.97467442861079523</v>
      </c>
      <c r="BB309">
        <v>0.97309158039896992</v>
      </c>
      <c r="BC309">
        <v>0.96733339707615662</v>
      </c>
      <c r="BD309">
        <v>0.94444444444444442</v>
      </c>
      <c r="BE309">
        <v>1</v>
      </c>
      <c r="BF309">
        <v>-0.1197358758256466</v>
      </c>
      <c r="BG309">
        <v>3.2224501364368319E-3</v>
      </c>
      <c r="BH309">
        <v>-2.6912987558793171E-2</v>
      </c>
      <c r="BI309">
        <v>0.15566003252404789</v>
      </c>
      <c r="BJ309">
        <v>-1.8601017448414521</v>
      </c>
      <c r="BK309">
        <v>-0.1197358758256466</v>
      </c>
    </row>
    <row r="310" spans="2:63" x14ac:dyDescent="0.25">
      <c r="B310" t="s">
        <v>622</v>
      </c>
      <c r="C310" t="s">
        <v>80</v>
      </c>
      <c r="D310">
        <v>50</v>
      </c>
      <c r="E310">
        <v>0.14274000000000001</v>
      </c>
      <c r="F310">
        <v>50</v>
      </c>
      <c r="G310">
        <v>0.82499999999999996</v>
      </c>
      <c r="H310">
        <v>40.871290000000002</v>
      </c>
      <c r="I310" t="s">
        <v>196</v>
      </c>
      <c r="J310" t="s">
        <v>614</v>
      </c>
      <c r="K310">
        <v>0.82500000000000007</v>
      </c>
      <c r="L310" t="s">
        <v>284</v>
      </c>
      <c r="M310">
        <v>0.15566003252404789</v>
      </c>
      <c r="N310">
        <v>1.001062130867592E-3</v>
      </c>
      <c r="O310">
        <v>-1.8601017448414521</v>
      </c>
      <c r="P310">
        <v>6.4639155716266607E-3</v>
      </c>
      <c r="Q310">
        <v>0.15420109757199429</v>
      </c>
      <c r="R310">
        <v>0.15711511727563279</v>
      </c>
      <c r="S310">
        <v>-1.869497700032378</v>
      </c>
      <c r="T310">
        <v>-1.8507765112614381</v>
      </c>
      <c r="U310">
        <v>0.99544836039155637</v>
      </c>
      <c r="V310">
        <v>1.0029279408808101</v>
      </c>
      <c r="W310">
        <v>2800.052047816504</v>
      </c>
      <c r="X310">
        <v>3020.3454727903481</v>
      </c>
      <c r="Y310">
        <v>0</v>
      </c>
      <c r="Z310">
        <v>-1.595152477809733</v>
      </c>
      <c r="AA310">
        <v>9.7800568402764979E-2</v>
      </c>
      <c r="AB310">
        <v>1.274912728413498E-2</v>
      </c>
      <c r="AC310">
        <v>5.0390670979110286E-3</v>
      </c>
      <c r="AD310">
        <v>-1.6138217201402589</v>
      </c>
      <c r="AE310">
        <v>-1.5744815193066339</v>
      </c>
      <c r="AF310">
        <v>9.0578575995720056E-2</v>
      </c>
      <c r="AG310">
        <v>0.1059396061071772</v>
      </c>
      <c r="AH310">
        <v>1</v>
      </c>
      <c r="AI310">
        <v>1</v>
      </c>
      <c r="AJ310">
        <v>0.50435816653284338</v>
      </c>
      <c r="AK310">
        <v>0.23222482323589241</v>
      </c>
      <c r="AL310" t="s">
        <v>112</v>
      </c>
      <c r="AM310">
        <v>1.1243332461545681</v>
      </c>
      <c r="AN310">
        <v>1.052782551265442E-2</v>
      </c>
      <c r="AO310">
        <v>4.5913564754168412E-2</v>
      </c>
      <c r="AP310">
        <v>2.0355263998208372E-3</v>
      </c>
      <c r="AY310">
        <v>9.2169330500104646E-3</v>
      </c>
      <c r="AZ310">
        <v>1.8261615875804381E-3</v>
      </c>
      <c r="BA310">
        <v>0.97467442861079523</v>
      </c>
      <c r="BB310">
        <v>0.97309158039896992</v>
      </c>
      <c r="BC310">
        <v>0.96733339707615662</v>
      </c>
      <c r="BD310">
        <v>0.94444444444444442</v>
      </c>
      <c r="BE310">
        <v>1</v>
      </c>
      <c r="BF310">
        <v>-0.11970817324091861</v>
      </c>
      <c r="BG310">
        <v>3.210128998617849E-3</v>
      </c>
      <c r="BH310">
        <v>-2.6816289244990028E-2</v>
      </c>
      <c r="BI310">
        <v>0.15566003252404789</v>
      </c>
      <c r="BJ310">
        <v>-1.8601017448414521</v>
      </c>
      <c r="BK310">
        <v>-0.11970817324091861</v>
      </c>
    </row>
    <row r="311" spans="2:63" x14ac:dyDescent="0.25">
      <c r="B311" t="s">
        <v>623</v>
      </c>
      <c r="C311" t="s">
        <v>80</v>
      </c>
      <c r="D311">
        <v>50</v>
      </c>
      <c r="E311">
        <v>0.18029000000000001</v>
      </c>
      <c r="F311">
        <v>50</v>
      </c>
      <c r="G311">
        <v>0.86399999999999999</v>
      </c>
      <c r="H311">
        <v>0.95050000000000001</v>
      </c>
      <c r="I311" t="s">
        <v>196</v>
      </c>
      <c r="J311" t="s">
        <v>615</v>
      </c>
      <c r="K311">
        <v>0.86399999999999999</v>
      </c>
      <c r="L311" t="s">
        <v>285</v>
      </c>
      <c r="M311">
        <v>0.13688587294098911</v>
      </c>
      <c r="N311">
        <v>1.6252435429411E-3</v>
      </c>
      <c r="O311">
        <v>-1.9886782882910841</v>
      </c>
      <c r="P311">
        <v>1.1882091765377609E-2</v>
      </c>
      <c r="Q311">
        <v>0.13437839037920421</v>
      </c>
      <c r="R311">
        <v>0.13935177631108769</v>
      </c>
      <c r="S311">
        <v>-2.0070956496905352</v>
      </c>
      <c r="T311">
        <v>-1.970753778016163</v>
      </c>
      <c r="U311">
        <v>0.98349284558822159</v>
      </c>
      <c r="V311">
        <v>1.0020337953001981</v>
      </c>
      <c r="W311">
        <v>2958.2248101830992</v>
      </c>
      <c r="X311">
        <v>2406.5751447436528</v>
      </c>
      <c r="Y311">
        <v>0</v>
      </c>
      <c r="Z311">
        <v>-1.6955472515601839</v>
      </c>
      <c r="AA311">
        <v>0.10815854629273799</v>
      </c>
      <c r="AB311">
        <v>2.5727304276453349E-2</v>
      </c>
      <c r="AC311">
        <v>9.6458962124034049E-3</v>
      </c>
      <c r="AD311">
        <v>-1.7309096699875139</v>
      </c>
      <c r="AE311">
        <v>-1.652710012947761</v>
      </c>
      <c r="AF311">
        <v>9.5274861425937746E-2</v>
      </c>
      <c r="AG311">
        <v>0.1240657961179899</v>
      </c>
      <c r="AH311">
        <v>1</v>
      </c>
      <c r="AI311">
        <v>1</v>
      </c>
      <c r="AJ311">
        <v>0.51273141027349645</v>
      </c>
      <c r="AK311">
        <v>0.2367628286332723</v>
      </c>
      <c r="AL311" t="s">
        <v>112</v>
      </c>
      <c r="AM311">
        <v>1.1243332461545681</v>
      </c>
      <c r="AN311">
        <v>1.052782551265442E-2</v>
      </c>
      <c r="AO311">
        <v>4.5913564754168412E-2</v>
      </c>
      <c r="AP311">
        <v>2.0355263998208372E-3</v>
      </c>
      <c r="AY311">
        <v>9.2169330500104646E-3</v>
      </c>
      <c r="AZ311">
        <v>1.8261615875804381E-3</v>
      </c>
      <c r="BA311">
        <v>0.97467442861079523</v>
      </c>
      <c r="BB311">
        <v>0.97309158039896992</v>
      </c>
      <c r="BC311">
        <v>0.96733339707615662</v>
      </c>
      <c r="BD311">
        <v>0.94444444444444442</v>
      </c>
      <c r="BE311">
        <v>1</v>
      </c>
      <c r="BF311">
        <v>-8.0729788746962336E-2</v>
      </c>
      <c r="BG311">
        <v>3.2224090938657831E-3</v>
      </c>
      <c r="BH311">
        <v>-3.9915985708398549E-2</v>
      </c>
      <c r="BI311">
        <v>0.13688587294098911</v>
      </c>
      <c r="BJ311">
        <v>-1.9886782882910841</v>
      </c>
      <c r="BK311">
        <v>-8.0729788746962336E-2</v>
      </c>
    </row>
    <row r="312" spans="2:63" x14ac:dyDescent="0.25">
      <c r="B312" t="s">
        <v>624</v>
      </c>
      <c r="C312" t="s">
        <v>80</v>
      </c>
      <c r="D312">
        <v>50</v>
      </c>
      <c r="E312">
        <v>0.15392</v>
      </c>
      <c r="F312">
        <v>50</v>
      </c>
      <c r="G312">
        <v>0.86399999999999999</v>
      </c>
      <c r="H312">
        <v>5.9405900000000003</v>
      </c>
      <c r="I312" t="s">
        <v>196</v>
      </c>
      <c r="J312" t="s">
        <v>615</v>
      </c>
      <c r="K312">
        <v>0.86399999999999999</v>
      </c>
      <c r="L312" t="s">
        <v>285</v>
      </c>
      <c r="M312">
        <v>0.13688587294098911</v>
      </c>
      <c r="N312">
        <v>1.6252435429411E-3</v>
      </c>
      <c r="O312">
        <v>-1.9886782882910841</v>
      </c>
      <c r="P312">
        <v>1.1882091765377609E-2</v>
      </c>
      <c r="Q312">
        <v>0.13437839037920421</v>
      </c>
      <c r="R312">
        <v>0.13935177631108769</v>
      </c>
      <c r="S312">
        <v>-2.0070956496905352</v>
      </c>
      <c r="T312">
        <v>-1.970753778016163</v>
      </c>
      <c r="U312">
        <v>0.98349284558822159</v>
      </c>
      <c r="V312">
        <v>1.0020337953001981</v>
      </c>
      <c r="W312">
        <v>2958.2248101830992</v>
      </c>
      <c r="X312">
        <v>2406.5751447436528</v>
      </c>
      <c r="Y312">
        <v>0</v>
      </c>
      <c r="Z312">
        <v>-1.6955472515601839</v>
      </c>
      <c r="AA312">
        <v>0.10815854629273799</v>
      </c>
      <c r="AB312">
        <v>2.5727304276453349E-2</v>
      </c>
      <c r="AC312">
        <v>9.6458962124034049E-3</v>
      </c>
      <c r="AD312">
        <v>-1.7309096699875139</v>
      </c>
      <c r="AE312">
        <v>-1.652710012947761</v>
      </c>
      <c r="AF312">
        <v>9.5274861425937746E-2</v>
      </c>
      <c r="AG312">
        <v>0.1240657961179899</v>
      </c>
      <c r="AH312">
        <v>1</v>
      </c>
      <c r="AI312">
        <v>1</v>
      </c>
      <c r="AJ312">
        <v>0.51273141027349645</v>
      </c>
      <c r="AK312">
        <v>0.2367628286332723</v>
      </c>
      <c r="AL312" t="s">
        <v>112</v>
      </c>
      <c r="AM312">
        <v>1.1243332461545681</v>
      </c>
      <c r="AN312">
        <v>1.052782551265442E-2</v>
      </c>
      <c r="AO312">
        <v>4.5913564754168412E-2</v>
      </c>
      <c r="AP312">
        <v>2.0355263998208372E-3</v>
      </c>
      <c r="AY312">
        <v>9.2169330500104646E-3</v>
      </c>
      <c r="AZ312">
        <v>1.8261615875804381E-3</v>
      </c>
      <c r="BA312">
        <v>0.97467442861079523</v>
      </c>
      <c r="BB312">
        <v>0.97309158039896992</v>
      </c>
      <c r="BC312">
        <v>0.96733339707615662</v>
      </c>
      <c r="BD312">
        <v>0.94444444444444442</v>
      </c>
      <c r="BE312">
        <v>1</v>
      </c>
      <c r="BF312">
        <v>-8.0726097807101896E-2</v>
      </c>
      <c r="BG312">
        <v>3.2024920243226389E-3</v>
      </c>
      <c r="BH312">
        <v>-3.9671086690887952E-2</v>
      </c>
      <c r="BI312">
        <v>0.13688587294098911</v>
      </c>
      <c r="BJ312">
        <v>-1.9886782882910841</v>
      </c>
      <c r="BK312">
        <v>-8.0726097807101896E-2</v>
      </c>
    </row>
    <row r="313" spans="2:63" x14ac:dyDescent="0.25">
      <c r="B313" t="s">
        <v>617</v>
      </c>
      <c r="C313" t="s">
        <v>80</v>
      </c>
      <c r="D313">
        <v>50</v>
      </c>
      <c r="E313">
        <v>0.14806</v>
      </c>
      <c r="F313">
        <v>50</v>
      </c>
      <c r="G313">
        <v>0.86399999999999999</v>
      </c>
      <c r="H313">
        <v>7.9603999999999999</v>
      </c>
      <c r="I313" t="s">
        <v>196</v>
      </c>
      <c r="J313" t="s">
        <v>615</v>
      </c>
      <c r="K313">
        <v>0.86399999999999999</v>
      </c>
      <c r="L313" t="s">
        <v>285</v>
      </c>
      <c r="M313">
        <v>0.13688587294098911</v>
      </c>
      <c r="N313">
        <v>1.6252435429411E-3</v>
      </c>
      <c r="O313">
        <v>-1.9886782882910841</v>
      </c>
      <c r="P313">
        <v>1.1882091765377609E-2</v>
      </c>
      <c r="Q313">
        <v>0.13437839037920421</v>
      </c>
      <c r="R313">
        <v>0.13935177631108769</v>
      </c>
      <c r="S313">
        <v>-2.0070956496905352</v>
      </c>
      <c r="T313">
        <v>-1.970753778016163</v>
      </c>
      <c r="U313">
        <v>0.98349284558822159</v>
      </c>
      <c r="V313">
        <v>1.0020337953001981</v>
      </c>
      <c r="W313">
        <v>2958.2248101830992</v>
      </c>
      <c r="X313">
        <v>2406.5751447436528</v>
      </c>
      <c r="Y313">
        <v>0</v>
      </c>
      <c r="Z313">
        <v>-1.6955472515601839</v>
      </c>
      <c r="AA313">
        <v>0.10815854629273799</v>
      </c>
      <c r="AB313">
        <v>2.5727304276453349E-2</v>
      </c>
      <c r="AC313">
        <v>9.6458962124034049E-3</v>
      </c>
      <c r="AD313">
        <v>-1.7309096699875139</v>
      </c>
      <c r="AE313">
        <v>-1.652710012947761</v>
      </c>
      <c r="AF313">
        <v>9.5274861425937746E-2</v>
      </c>
      <c r="AG313">
        <v>0.1240657961179899</v>
      </c>
      <c r="AH313">
        <v>1</v>
      </c>
      <c r="AI313">
        <v>1</v>
      </c>
      <c r="AJ313">
        <v>0.51273141027349645</v>
      </c>
      <c r="AK313">
        <v>0.2367628286332723</v>
      </c>
      <c r="AL313" t="s">
        <v>112</v>
      </c>
      <c r="AM313">
        <v>1.1243332461545681</v>
      </c>
      <c r="AN313">
        <v>1.052782551265442E-2</v>
      </c>
      <c r="AO313">
        <v>4.5913564754168412E-2</v>
      </c>
      <c r="AP313">
        <v>2.0355263998208372E-3</v>
      </c>
      <c r="AY313">
        <v>9.2169330500104646E-3</v>
      </c>
      <c r="AZ313">
        <v>1.8261615875804381E-3</v>
      </c>
      <c r="BA313">
        <v>0.97467442861079523</v>
      </c>
      <c r="BB313">
        <v>0.97309158039896992</v>
      </c>
      <c r="BC313">
        <v>0.96733339707615662</v>
      </c>
      <c r="BD313">
        <v>0.94444444444444442</v>
      </c>
      <c r="BE313">
        <v>1</v>
      </c>
      <c r="BF313">
        <v>-8.0711191832614632E-2</v>
      </c>
      <c r="BG313">
        <v>3.220765359090451E-3</v>
      </c>
      <c r="BH313">
        <v>-3.9904817237365713E-2</v>
      </c>
      <c r="BI313">
        <v>0.13688587294098911</v>
      </c>
      <c r="BJ313">
        <v>-1.9886782882910841</v>
      </c>
      <c r="BK313">
        <v>-8.0711191832614632E-2</v>
      </c>
    </row>
    <row r="314" spans="2:63" x14ac:dyDescent="0.25">
      <c r="B314" t="s">
        <v>618</v>
      </c>
      <c r="C314" t="s">
        <v>80</v>
      </c>
      <c r="D314">
        <v>50</v>
      </c>
      <c r="E314">
        <v>0.14299999999999999</v>
      </c>
      <c r="F314">
        <v>50</v>
      </c>
      <c r="G314">
        <v>0.86399999999999999</v>
      </c>
      <c r="H314">
        <v>12</v>
      </c>
      <c r="I314" t="s">
        <v>196</v>
      </c>
      <c r="J314" t="s">
        <v>615</v>
      </c>
      <c r="K314">
        <v>0.86399999999999999</v>
      </c>
      <c r="L314" t="s">
        <v>285</v>
      </c>
      <c r="M314">
        <v>0.13688587294098911</v>
      </c>
      <c r="N314">
        <v>1.6252435429411E-3</v>
      </c>
      <c r="O314">
        <v>-1.9886782882910841</v>
      </c>
      <c r="P314">
        <v>1.1882091765377609E-2</v>
      </c>
      <c r="Q314">
        <v>0.13437839037920421</v>
      </c>
      <c r="R314">
        <v>0.13935177631108769</v>
      </c>
      <c r="S314">
        <v>-2.0070956496905352</v>
      </c>
      <c r="T314">
        <v>-1.970753778016163</v>
      </c>
      <c r="U314">
        <v>0.98349284558822159</v>
      </c>
      <c r="V314">
        <v>1.0020337953001981</v>
      </c>
      <c r="W314">
        <v>2958.2248101830992</v>
      </c>
      <c r="X314">
        <v>2406.5751447436528</v>
      </c>
      <c r="Y314">
        <v>0</v>
      </c>
      <c r="Z314">
        <v>-1.6955472515601839</v>
      </c>
      <c r="AA314">
        <v>0.10815854629273799</v>
      </c>
      <c r="AB314">
        <v>2.5727304276453349E-2</v>
      </c>
      <c r="AC314">
        <v>9.6458962124034049E-3</v>
      </c>
      <c r="AD314">
        <v>-1.7309096699875139</v>
      </c>
      <c r="AE314">
        <v>-1.652710012947761</v>
      </c>
      <c r="AF314">
        <v>9.5274861425937746E-2</v>
      </c>
      <c r="AG314">
        <v>0.1240657961179899</v>
      </c>
      <c r="AH314">
        <v>1</v>
      </c>
      <c r="AI314">
        <v>1</v>
      </c>
      <c r="AJ314">
        <v>0.51273141027349645</v>
      </c>
      <c r="AK314">
        <v>0.2367628286332723</v>
      </c>
      <c r="AL314" t="s">
        <v>112</v>
      </c>
      <c r="AM314">
        <v>1.1243332461545681</v>
      </c>
      <c r="AN314">
        <v>1.052782551265442E-2</v>
      </c>
      <c r="AO314">
        <v>4.5913564754168412E-2</v>
      </c>
      <c r="AP314">
        <v>2.0355263998208372E-3</v>
      </c>
      <c r="AY314">
        <v>9.2169330500104646E-3</v>
      </c>
      <c r="AZ314">
        <v>1.8261615875804381E-3</v>
      </c>
      <c r="BA314">
        <v>0.97467442861079523</v>
      </c>
      <c r="BB314">
        <v>0.97309158039896992</v>
      </c>
      <c r="BC314">
        <v>0.96733339707615662</v>
      </c>
      <c r="BD314">
        <v>0.94444444444444442</v>
      </c>
      <c r="BE314">
        <v>1</v>
      </c>
      <c r="BF314">
        <v>-8.0717967783069319E-2</v>
      </c>
      <c r="BG314">
        <v>3.2125756811973048E-3</v>
      </c>
      <c r="BH314">
        <v>-3.9800006980244447E-2</v>
      </c>
      <c r="BI314">
        <v>0.13688587294098911</v>
      </c>
      <c r="BJ314">
        <v>-1.9886782882910841</v>
      </c>
      <c r="BK314">
        <v>-8.0717967783069319E-2</v>
      </c>
    </row>
    <row r="315" spans="2:63" x14ac:dyDescent="0.25">
      <c r="B315" t="s">
        <v>625</v>
      </c>
      <c r="C315" t="s">
        <v>80</v>
      </c>
      <c r="D315">
        <v>50</v>
      </c>
      <c r="E315">
        <v>0.12995000000000001</v>
      </c>
      <c r="F315">
        <v>50</v>
      </c>
      <c r="G315">
        <v>0.86399999999999999</v>
      </c>
      <c r="H315">
        <v>22.930689999999998</v>
      </c>
      <c r="I315" t="s">
        <v>196</v>
      </c>
      <c r="J315" t="s">
        <v>615</v>
      </c>
      <c r="K315">
        <v>0.86399999999999999</v>
      </c>
      <c r="L315" t="s">
        <v>285</v>
      </c>
      <c r="M315">
        <v>0.13688587294098911</v>
      </c>
      <c r="N315">
        <v>1.6252435429411E-3</v>
      </c>
      <c r="O315">
        <v>-1.9886782882910841</v>
      </c>
      <c r="P315">
        <v>1.1882091765377609E-2</v>
      </c>
      <c r="Q315">
        <v>0.13437839037920421</v>
      </c>
      <c r="R315">
        <v>0.13935177631108769</v>
      </c>
      <c r="S315">
        <v>-2.0070956496905352</v>
      </c>
      <c r="T315">
        <v>-1.970753778016163</v>
      </c>
      <c r="U315">
        <v>0.98349284558822159</v>
      </c>
      <c r="V315">
        <v>1.0020337953001981</v>
      </c>
      <c r="W315">
        <v>2958.2248101830992</v>
      </c>
      <c r="X315">
        <v>2406.5751447436528</v>
      </c>
      <c r="Y315">
        <v>0</v>
      </c>
      <c r="Z315">
        <v>-1.6955472515601839</v>
      </c>
      <c r="AA315">
        <v>0.10815854629273799</v>
      </c>
      <c r="AB315">
        <v>2.5727304276453349E-2</v>
      </c>
      <c r="AC315">
        <v>9.6458962124034049E-3</v>
      </c>
      <c r="AD315">
        <v>-1.7309096699875139</v>
      </c>
      <c r="AE315">
        <v>-1.652710012947761</v>
      </c>
      <c r="AF315">
        <v>9.5274861425937746E-2</v>
      </c>
      <c r="AG315">
        <v>0.1240657961179899</v>
      </c>
      <c r="AH315">
        <v>1</v>
      </c>
      <c r="AI315">
        <v>1</v>
      </c>
      <c r="AJ315">
        <v>0.51273141027349645</v>
      </c>
      <c r="AK315">
        <v>0.2367628286332723</v>
      </c>
      <c r="AL315" t="s">
        <v>112</v>
      </c>
      <c r="AM315">
        <v>1.1243332461545681</v>
      </c>
      <c r="AN315">
        <v>1.052782551265442E-2</v>
      </c>
      <c r="AO315">
        <v>4.5913564754168412E-2</v>
      </c>
      <c r="AP315">
        <v>2.0355263998208372E-3</v>
      </c>
      <c r="AY315">
        <v>9.2169330500104646E-3</v>
      </c>
      <c r="AZ315">
        <v>1.8261615875804381E-3</v>
      </c>
      <c r="BA315">
        <v>0.97467442861079523</v>
      </c>
      <c r="BB315">
        <v>0.97309158039896992</v>
      </c>
      <c r="BC315">
        <v>0.96733339707615662</v>
      </c>
      <c r="BD315">
        <v>0.94444444444444442</v>
      </c>
      <c r="BE315">
        <v>1</v>
      </c>
      <c r="BF315">
        <v>-8.0716349172400975E-2</v>
      </c>
      <c r="BG315">
        <v>3.229579907121658E-3</v>
      </c>
      <c r="BH315">
        <v>-4.0011471532534773E-2</v>
      </c>
      <c r="BI315">
        <v>0.13688587294098911</v>
      </c>
      <c r="BJ315">
        <v>-1.9886782882910841</v>
      </c>
      <c r="BK315">
        <v>-8.0716349172400975E-2</v>
      </c>
    </row>
    <row r="316" spans="2:63" x14ac:dyDescent="0.25">
      <c r="B316" t="s">
        <v>873</v>
      </c>
      <c r="C316" t="s">
        <v>80</v>
      </c>
      <c r="D316">
        <v>50</v>
      </c>
      <c r="E316">
        <v>0.12676000000000001</v>
      </c>
      <c r="F316">
        <v>50</v>
      </c>
      <c r="G316">
        <v>0.86399999999999999</v>
      </c>
      <c r="H316">
        <v>31.9604</v>
      </c>
      <c r="I316" t="s">
        <v>196</v>
      </c>
      <c r="J316" t="s">
        <v>615</v>
      </c>
      <c r="K316">
        <v>0.86399999999999999</v>
      </c>
      <c r="L316" t="s">
        <v>285</v>
      </c>
      <c r="M316">
        <v>0.13688587294098911</v>
      </c>
      <c r="N316">
        <v>1.6252435429411E-3</v>
      </c>
      <c r="O316">
        <v>-1.9886782882910841</v>
      </c>
      <c r="P316">
        <v>1.1882091765377609E-2</v>
      </c>
      <c r="Q316">
        <v>0.13437839037920421</v>
      </c>
      <c r="R316">
        <v>0.13935177631108769</v>
      </c>
      <c r="S316">
        <v>-2.0070956496905352</v>
      </c>
      <c r="T316">
        <v>-1.970753778016163</v>
      </c>
      <c r="U316">
        <v>0.98349284558822159</v>
      </c>
      <c r="V316">
        <v>1.0020337953001981</v>
      </c>
      <c r="W316">
        <v>2958.2248101830992</v>
      </c>
      <c r="X316">
        <v>2406.5751447436528</v>
      </c>
      <c r="Y316">
        <v>0</v>
      </c>
      <c r="Z316">
        <v>-1.6955472515601839</v>
      </c>
      <c r="AA316">
        <v>0.10815854629273799</v>
      </c>
      <c r="AB316">
        <v>2.5727304276453349E-2</v>
      </c>
      <c r="AC316">
        <v>9.6458962124034049E-3</v>
      </c>
      <c r="AD316">
        <v>-1.7309096699875139</v>
      </c>
      <c r="AE316">
        <v>-1.652710012947761</v>
      </c>
      <c r="AF316">
        <v>9.5274861425937746E-2</v>
      </c>
      <c r="AG316">
        <v>0.1240657961179899</v>
      </c>
      <c r="AH316">
        <v>1</v>
      </c>
      <c r="AI316">
        <v>1</v>
      </c>
      <c r="AJ316">
        <v>0.51273141027349645</v>
      </c>
      <c r="AK316">
        <v>0.2367628286332723</v>
      </c>
      <c r="AL316" t="s">
        <v>112</v>
      </c>
      <c r="AM316">
        <v>1.1243332461545681</v>
      </c>
      <c r="AN316">
        <v>1.052782551265442E-2</v>
      </c>
      <c r="AO316">
        <v>4.5913564754168412E-2</v>
      </c>
      <c r="AP316">
        <v>2.0355263998208372E-3</v>
      </c>
      <c r="AY316">
        <v>9.2169330500104646E-3</v>
      </c>
      <c r="AZ316">
        <v>1.8261615875804381E-3</v>
      </c>
      <c r="BA316">
        <v>0.97467442861079523</v>
      </c>
      <c r="BB316">
        <v>0.97309158039896992</v>
      </c>
      <c r="BC316">
        <v>0.96733339707615662</v>
      </c>
      <c r="BD316">
        <v>0.94444444444444442</v>
      </c>
      <c r="BE316">
        <v>1</v>
      </c>
      <c r="BF316">
        <v>-8.0716722104392402E-2</v>
      </c>
      <c r="BG316">
        <v>3.218373936546782E-3</v>
      </c>
      <c r="BH316">
        <v>-3.9872455826246267E-2</v>
      </c>
      <c r="BI316">
        <v>0.13688587294098911</v>
      </c>
      <c r="BJ316">
        <v>-1.9886782882910841</v>
      </c>
      <c r="BK316">
        <v>-8.0716722104392402E-2</v>
      </c>
    </row>
    <row r="317" spans="2:63" x14ac:dyDescent="0.25">
      <c r="B317" t="s">
        <v>875</v>
      </c>
      <c r="C317" t="s">
        <v>80</v>
      </c>
      <c r="D317">
        <v>50</v>
      </c>
      <c r="E317">
        <v>0.11797000000000001</v>
      </c>
      <c r="F317">
        <v>50</v>
      </c>
      <c r="G317">
        <v>0.86399999999999999</v>
      </c>
      <c r="H317">
        <v>48</v>
      </c>
      <c r="I317" t="s">
        <v>196</v>
      </c>
      <c r="J317" t="s">
        <v>615</v>
      </c>
      <c r="K317">
        <v>0.86399999999999999</v>
      </c>
      <c r="L317" t="s">
        <v>285</v>
      </c>
      <c r="M317">
        <v>0.13688587294098911</v>
      </c>
      <c r="N317">
        <v>1.6252435429411E-3</v>
      </c>
      <c r="O317">
        <v>-1.9886782882910841</v>
      </c>
      <c r="P317">
        <v>1.1882091765377609E-2</v>
      </c>
      <c r="Q317">
        <v>0.13437839037920421</v>
      </c>
      <c r="R317">
        <v>0.13935177631108769</v>
      </c>
      <c r="S317">
        <v>-2.0070956496905352</v>
      </c>
      <c r="T317">
        <v>-1.970753778016163</v>
      </c>
      <c r="U317">
        <v>0.98349284558822159</v>
      </c>
      <c r="V317">
        <v>1.0020337953001981</v>
      </c>
      <c r="W317">
        <v>2958.2248101830992</v>
      </c>
      <c r="X317">
        <v>2406.5751447436528</v>
      </c>
      <c r="Y317">
        <v>0</v>
      </c>
      <c r="Z317">
        <v>-1.6955472515601839</v>
      </c>
      <c r="AA317">
        <v>0.10815854629273799</v>
      </c>
      <c r="AB317">
        <v>2.5727304276453349E-2</v>
      </c>
      <c r="AC317">
        <v>9.6458962124034049E-3</v>
      </c>
      <c r="AD317">
        <v>-1.7309096699875139</v>
      </c>
      <c r="AE317">
        <v>-1.652710012947761</v>
      </c>
      <c r="AF317">
        <v>9.5274861425937746E-2</v>
      </c>
      <c r="AG317">
        <v>0.1240657961179899</v>
      </c>
      <c r="AH317">
        <v>1</v>
      </c>
      <c r="AI317">
        <v>1</v>
      </c>
      <c r="AJ317">
        <v>0.51273141027349645</v>
      </c>
      <c r="AK317">
        <v>0.2367628286332723</v>
      </c>
      <c r="AL317" t="s">
        <v>112</v>
      </c>
      <c r="AM317">
        <v>1.1243332461545681</v>
      </c>
      <c r="AN317">
        <v>1.052782551265442E-2</v>
      </c>
      <c r="AO317">
        <v>4.5913564754168412E-2</v>
      </c>
      <c r="AP317">
        <v>2.0355263998208372E-3</v>
      </c>
      <c r="AY317">
        <v>9.2169330500104646E-3</v>
      </c>
      <c r="AZ317">
        <v>1.8261615875804381E-3</v>
      </c>
      <c r="BA317">
        <v>0.97467442861079523</v>
      </c>
      <c r="BB317">
        <v>0.97309158039896992</v>
      </c>
      <c r="BC317">
        <v>0.96733339707615662</v>
      </c>
      <c r="BD317">
        <v>0.94444444444444442</v>
      </c>
      <c r="BE317">
        <v>1</v>
      </c>
      <c r="BF317">
        <v>-8.0717785902635272E-2</v>
      </c>
      <c r="BG317">
        <v>3.2051066461602339E-3</v>
      </c>
      <c r="BH317">
        <v>-3.9707563956552901E-2</v>
      </c>
      <c r="BI317">
        <v>0.13688587294098911</v>
      </c>
      <c r="BJ317">
        <v>-1.9886782882910841</v>
      </c>
      <c r="BK317">
        <v>-8.0717785902635272E-2</v>
      </c>
    </row>
    <row r="318" spans="2:63" x14ac:dyDescent="0.25">
      <c r="B318" t="s">
        <v>876</v>
      </c>
      <c r="C318" t="s">
        <v>80</v>
      </c>
      <c r="D318">
        <v>50</v>
      </c>
      <c r="E318">
        <v>0.15817999999999999</v>
      </c>
      <c r="F318">
        <v>50</v>
      </c>
      <c r="G318">
        <v>0.90300000000000002</v>
      </c>
      <c r="H318">
        <v>1.90099</v>
      </c>
      <c r="I318" t="s">
        <v>196</v>
      </c>
      <c r="J318" t="s">
        <v>616</v>
      </c>
      <c r="K318">
        <v>0.90300000000000025</v>
      </c>
      <c r="L318" t="s">
        <v>286</v>
      </c>
      <c r="M318">
        <v>0.12741657155783709</v>
      </c>
      <c r="N318">
        <v>1.491467680043996E-3</v>
      </c>
      <c r="O318">
        <v>-2.060362550299752</v>
      </c>
      <c r="P318">
        <v>1.1783158522707849E-2</v>
      </c>
      <c r="Q318">
        <v>0.1252929724281992</v>
      </c>
      <c r="R318">
        <v>0.12959132646379681</v>
      </c>
      <c r="S318">
        <v>-2.0771005046213991</v>
      </c>
      <c r="T318">
        <v>-2.0433694227424919</v>
      </c>
      <c r="U318">
        <v>0.97860524393953097</v>
      </c>
      <c r="V318">
        <v>1.001004015987851</v>
      </c>
      <c r="W318">
        <v>3151.9368360867438</v>
      </c>
      <c r="X318">
        <v>2822.2978897439561</v>
      </c>
      <c r="Y318">
        <v>0</v>
      </c>
      <c r="Z318">
        <v>-1.7525386584329861</v>
      </c>
      <c r="AA318">
        <v>0.1136030319445918</v>
      </c>
      <c r="AB318">
        <v>3.2270618569905797E-2</v>
      </c>
      <c r="AC318">
        <v>1.1971499174064541E-2</v>
      </c>
      <c r="AD318">
        <v>-1.7923892801841801</v>
      </c>
      <c r="AE318">
        <v>-1.7021326836580071</v>
      </c>
      <c r="AF318">
        <v>9.8729024722654601E-2</v>
      </c>
      <c r="AG318">
        <v>0.13210994992268049</v>
      </c>
      <c r="AH318">
        <v>1</v>
      </c>
      <c r="AI318">
        <v>1</v>
      </c>
      <c r="AJ318">
        <v>0.49722188469037032</v>
      </c>
      <c r="AK318">
        <v>0.24049349478535109</v>
      </c>
      <c r="AL318" t="s">
        <v>112</v>
      </c>
      <c r="AM318">
        <v>1.1243332461545681</v>
      </c>
      <c r="AN318">
        <v>1.052782551265442E-2</v>
      </c>
      <c r="AO318">
        <v>4.5913564754168412E-2</v>
      </c>
      <c r="AP318">
        <v>2.0355263998208372E-3</v>
      </c>
      <c r="AY318">
        <v>9.2169330500104646E-3</v>
      </c>
      <c r="AZ318">
        <v>1.8261615875804381E-3</v>
      </c>
      <c r="BA318">
        <v>0.97467442861079523</v>
      </c>
      <c r="BB318">
        <v>0.97309158039896992</v>
      </c>
      <c r="BC318">
        <v>0.96733339707615662</v>
      </c>
      <c r="BD318">
        <v>0.94444444444444442</v>
      </c>
      <c r="BE318">
        <v>1</v>
      </c>
      <c r="BF318">
        <v>-4.1715291376583419E-2</v>
      </c>
      <c r="BG318">
        <v>3.2288751705775659E-3</v>
      </c>
      <c r="BH318">
        <v>-7.7402675710185068E-2</v>
      </c>
      <c r="BI318">
        <v>0.12741657155783709</v>
      </c>
      <c r="BJ318">
        <v>-2.060362550299752</v>
      </c>
      <c r="BK318">
        <v>-4.1715291376583419E-2</v>
      </c>
    </row>
    <row r="319" spans="2:63" x14ac:dyDescent="0.25">
      <c r="B319" t="s">
        <v>877</v>
      </c>
      <c r="C319" t="s">
        <v>80</v>
      </c>
      <c r="D319">
        <v>50</v>
      </c>
      <c r="E319">
        <v>0.14354</v>
      </c>
      <c r="F319">
        <v>50</v>
      </c>
      <c r="G319">
        <v>0.90300000000000002</v>
      </c>
      <c r="H319">
        <v>5.9405900000000003</v>
      </c>
      <c r="I319" t="s">
        <v>196</v>
      </c>
      <c r="J319" t="s">
        <v>616</v>
      </c>
      <c r="K319">
        <v>0.90300000000000025</v>
      </c>
      <c r="L319" t="s">
        <v>286</v>
      </c>
      <c r="M319">
        <v>0.12741657155783709</v>
      </c>
      <c r="N319">
        <v>1.491467680043996E-3</v>
      </c>
      <c r="O319">
        <v>-2.060362550299752</v>
      </c>
      <c r="P319">
        <v>1.1783158522707849E-2</v>
      </c>
      <c r="Q319">
        <v>0.1252929724281992</v>
      </c>
      <c r="R319">
        <v>0.12959132646379681</v>
      </c>
      <c r="S319">
        <v>-2.0771005046213991</v>
      </c>
      <c r="T319">
        <v>-2.0433694227424919</v>
      </c>
      <c r="U319">
        <v>0.97860524393953097</v>
      </c>
      <c r="V319">
        <v>1.001004015987851</v>
      </c>
      <c r="W319">
        <v>3151.9368360867438</v>
      </c>
      <c r="X319">
        <v>2822.2978897439561</v>
      </c>
      <c r="Y319">
        <v>0</v>
      </c>
      <c r="Z319">
        <v>-1.7525386584329861</v>
      </c>
      <c r="AA319">
        <v>0.1136030319445918</v>
      </c>
      <c r="AB319">
        <v>3.2270618569905797E-2</v>
      </c>
      <c r="AC319">
        <v>1.1971499174064541E-2</v>
      </c>
      <c r="AD319">
        <v>-1.7923892801841801</v>
      </c>
      <c r="AE319">
        <v>-1.7021326836580071</v>
      </c>
      <c r="AF319">
        <v>9.8729024722654601E-2</v>
      </c>
      <c r="AG319">
        <v>0.13210994992268049</v>
      </c>
      <c r="AH319">
        <v>1</v>
      </c>
      <c r="AI319">
        <v>1</v>
      </c>
      <c r="AJ319">
        <v>0.49722188469037032</v>
      </c>
      <c r="AK319">
        <v>0.24049349478535109</v>
      </c>
      <c r="AL319" t="s">
        <v>112</v>
      </c>
      <c r="AM319">
        <v>1.1243332461545681</v>
      </c>
      <c r="AN319">
        <v>1.052782551265442E-2</v>
      </c>
      <c r="AO319">
        <v>4.5913564754168412E-2</v>
      </c>
      <c r="AP319">
        <v>2.0355263998208372E-3</v>
      </c>
      <c r="AY319">
        <v>9.2169330500104646E-3</v>
      </c>
      <c r="AZ319">
        <v>1.8261615875804381E-3</v>
      </c>
      <c r="BA319">
        <v>0.97467442861079523</v>
      </c>
      <c r="BB319">
        <v>0.97309158039896992</v>
      </c>
      <c r="BC319">
        <v>0.96733339707615662</v>
      </c>
      <c r="BD319">
        <v>0.94444444444444442</v>
      </c>
      <c r="BE319">
        <v>1</v>
      </c>
      <c r="BF319">
        <v>-4.1714881340478939E-2</v>
      </c>
      <c r="BG319">
        <v>3.2103888023912062E-3</v>
      </c>
      <c r="BH319">
        <v>-7.6960276506310848E-2</v>
      </c>
      <c r="BI319">
        <v>0.12741657155783709</v>
      </c>
      <c r="BJ319">
        <v>-2.060362550299752</v>
      </c>
      <c r="BK319">
        <v>-4.1714881340478939E-2</v>
      </c>
    </row>
    <row r="320" spans="2:63" x14ac:dyDescent="0.25">
      <c r="B320" t="s">
        <v>878</v>
      </c>
      <c r="C320" t="s">
        <v>80</v>
      </c>
      <c r="D320">
        <v>50</v>
      </c>
      <c r="E320">
        <v>0.13688</v>
      </c>
      <c r="F320">
        <v>50</v>
      </c>
      <c r="G320">
        <v>0.90300000000000002</v>
      </c>
      <c r="H320">
        <v>9.9802</v>
      </c>
      <c r="I320" t="s">
        <v>196</v>
      </c>
      <c r="J320" t="s">
        <v>616</v>
      </c>
      <c r="K320">
        <v>0.90300000000000025</v>
      </c>
      <c r="L320" t="s">
        <v>286</v>
      </c>
      <c r="M320">
        <v>0.12741657155783709</v>
      </c>
      <c r="N320">
        <v>1.491467680043996E-3</v>
      </c>
      <c r="O320">
        <v>-2.060362550299752</v>
      </c>
      <c r="P320">
        <v>1.1783158522707849E-2</v>
      </c>
      <c r="Q320">
        <v>0.1252929724281992</v>
      </c>
      <c r="R320">
        <v>0.12959132646379681</v>
      </c>
      <c r="S320">
        <v>-2.0771005046213991</v>
      </c>
      <c r="T320">
        <v>-2.0433694227424919</v>
      </c>
      <c r="U320">
        <v>0.97860524393953097</v>
      </c>
      <c r="V320">
        <v>1.001004015987851</v>
      </c>
      <c r="W320">
        <v>3151.9368360867438</v>
      </c>
      <c r="X320">
        <v>2822.2978897439561</v>
      </c>
      <c r="Y320">
        <v>0</v>
      </c>
      <c r="Z320">
        <v>-1.7525386584329861</v>
      </c>
      <c r="AA320">
        <v>0.1136030319445918</v>
      </c>
      <c r="AB320">
        <v>3.2270618569905797E-2</v>
      </c>
      <c r="AC320">
        <v>1.1971499174064541E-2</v>
      </c>
      <c r="AD320">
        <v>-1.7923892801841801</v>
      </c>
      <c r="AE320">
        <v>-1.7021326836580071</v>
      </c>
      <c r="AF320">
        <v>9.8729024722654601E-2</v>
      </c>
      <c r="AG320">
        <v>0.13210994992268049</v>
      </c>
      <c r="AH320">
        <v>1</v>
      </c>
      <c r="AI320">
        <v>1</v>
      </c>
      <c r="AJ320">
        <v>0.49722188469037032</v>
      </c>
      <c r="AK320">
        <v>0.24049349478535109</v>
      </c>
      <c r="AL320" t="s">
        <v>112</v>
      </c>
      <c r="AM320">
        <v>1.1243332461545681</v>
      </c>
      <c r="AN320">
        <v>1.052782551265442E-2</v>
      </c>
      <c r="AO320">
        <v>4.5913564754168412E-2</v>
      </c>
      <c r="AP320">
        <v>2.0355263998208372E-3</v>
      </c>
      <c r="AY320">
        <v>9.2169330500104646E-3</v>
      </c>
      <c r="AZ320">
        <v>1.8261615875804381E-3</v>
      </c>
      <c r="BA320">
        <v>0.97467442861079523</v>
      </c>
      <c r="BB320">
        <v>0.97309158039896992</v>
      </c>
      <c r="BC320">
        <v>0.96733339707615662</v>
      </c>
      <c r="BD320">
        <v>0.94444444444444442</v>
      </c>
      <c r="BE320">
        <v>1</v>
      </c>
      <c r="BF320">
        <v>-4.1716151639747082E-2</v>
      </c>
      <c r="BG320">
        <v>3.226146412198479E-3</v>
      </c>
      <c r="BH320">
        <v>-7.7335667011158613E-2</v>
      </c>
      <c r="BI320">
        <v>0.12741657155783709</v>
      </c>
      <c r="BJ320">
        <v>-2.060362550299752</v>
      </c>
      <c r="BK320">
        <v>-4.1716151639747082E-2</v>
      </c>
    </row>
    <row r="321" spans="1:63" x14ac:dyDescent="0.25">
      <c r="B321" t="s">
        <v>879</v>
      </c>
      <c r="C321" t="s">
        <v>80</v>
      </c>
      <c r="D321">
        <v>50</v>
      </c>
      <c r="E321">
        <v>0.12515999999999999</v>
      </c>
      <c r="F321">
        <v>50</v>
      </c>
      <c r="G321">
        <v>0.90300000000000002</v>
      </c>
      <c r="H321">
        <v>14.9703</v>
      </c>
      <c r="I321" t="s">
        <v>196</v>
      </c>
      <c r="J321" t="s">
        <v>616</v>
      </c>
      <c r="K321">
        <v>0.90300000000000025</v>
      </c>
      <c r="L321" t="s">
        <v>286</v>
      </c>
      <c r="M321">
        <v>0.12741657155783709</v>
      </c>
      <c r="N321">
        <v>1.491467680043996E-3</v>
      </c>
      <c r="O321">
        <v>-2.060362550299752</v>
      </c>
      <c r="P321">
        <v>1.1783158522707849E-2</v>
      </c>
      <c r="Q321">
        <v>0.1252929724281992</v>
      </c>
      <c r="R321">
        <v>0.12959132646379681</v>
      </c>
      <c r="S321">
        <v>-2.0771005046213991</v>
      </c>
      <c r="T321">
        <v>-2.0433694227424919</v>
      </c>
      <c r="U321">
        <v>0.97860524393953097</v>
      </c>
      <c r="V321">
        <v>1.001004015987851</v>
      </c>
      <c r="W321">
        <v>3151.9368360867438</v>
      </c>
      <c r="X321">
        <v>2822.2978897439561</v>
      </c>
      <c r="Y321">
        <v>0</v>
      </c>
      <c r="Z321">
        <v>-1.7525386584329861</v>
      </c>
      <c r="AA321">
        <v>0.1136030319445918</v>
      </c>
      <c r="AB321">
        <v>3.2270618569905797E-2</v>
      </c>
      <c r="AC321">
        <v>1.1971499174064541E-2</v>
      </c>
      <c r="AD321">
        <v>-1.7923892801841801</v>
      </c>
      <c r="AE321">
        <v>-1.7021326836580071</v>
      </c>
      <c r="AF321">
        <v>9.8729024722654601E-2</v>
      </c>
      <c r="AG321">
        <v>0.13210994992268049</v>
      </c>
      <c r="AH321">
        <v>1</v>
      </c>
      <c r="AI321">
        <v>1</v>
      </c>
      <c r="AJ321">
        <v>0.49722188469037032</v>
      </c>
      <c r="AK321">
        <v>0.24049349478535109</v>
      </c>
      <c r="AL321" t="s">
        <v>112</v>
      </c>
      <c r="AM321">
        <v>1.1243332461545681</v>
      </c>
      <c r="AN321">
        <v>1.052782551265442E-2</v>
      </c>
      <c r="AO321">
        <v>4.5913564754168412E-2</v>
      </c>
      <c r="AP321">
        <v>2.0355263998208372E-3</v>
      </c>
      <c r="AY321">
        <v>9.2169330500104646E-3</v>
      </c>
      <c r="AZ321">
        <v>1.8261615875804381E-3</v>
      </c>
      <c r="BA321">
        <v>0.97467442861079523</v>
      </c>
      <c r="BB321">
        <v>0.97309158039896992</v>
      </c>
      <c r="BC321">
        <v>0.96733339707615662</v>
      </c>
      <c r="BD321">
        <v>0.94444444444444442</v>
      </c>
      <c r="BE321">
        <v>1</v>
      </c>
      <c r="BF321">
        <v>-4.1725151763139547E-2</v>
      </c>
      <c r="BG321">
        <v>3.228149257728222E-3</v>
      </c>
      <c r="BH321">
        <v>-7.7366986609261515E-2</v>
      </c>
      <c r="BI321">
        <v>0.12741657155783709</v>
      </c>
      <c r="BJ321">
        <v>-2.060362550299752</v>
      </c>
      <c r="BK321">
        <v>-4.1725151763139547E-2</v>
      </c>
    </row>
    <row r="322" spans="1:63" x14ac:dyDescent="0.25">
      <c r="B322" t="s">
        <v>881</v>
      </c>
      <c r="C322" t="s">
        <v>80</v>
      </c>
      <c r="D322">
        <v>50</v>
      </c>
      <c r="E322">
        <v>0.12329</v>
      </c>
      <c r="F322">
        <v>50</v>
      </c>
      <c r="G322">
        <v>0.90300000000000002</v>
      </c>
      <c r="H322">
        <v>21.86139</v>
      </c>
      <c r="I322" t="s">
        <v>196</v>
      </c>
      <c r="J322" t="s">
        <v>616</v>
      </c>
      <c r="K322">
        <v>0.90300000000000025</v>
      </c>
      <c r="L322" t="s">
        <v>286</v>
      </c>
      <c r="M322">
        <v>0.12741657155783709</v>
      </c>
      <c r="N322">
        <v>1.491467680043996E-3</v>
      </c>
      <c r="O322">
        <v>-2.060362550299752</v>
      </c>
      <c r="P322">
        <v>1.1783158522707849E-2</v>
      </c>
      <c r="Q322">
        <v>0.1252929724281992</v>
      </c>
      <c r="R322">
        <v>0.12959132646379681</v>
      </c>
      <c r="S322">
        <v>-2.0771005046213991</v>
      </c>
      <c r="T322">
        <v>-2.0433694227424919</v>
      </c>
      <c r="U322">
        <v>0.97860524393953097</v>
      </c>
      <c r="V322">
        <v>1.001004015987851</v>
      </c>
      <c r="W322">
        <v>3151.9368360867438</v>
      </c>
      <c r="X322">
        <v>2822.2978897439561</v>
      </c>
      <c r="Y322">
        <v>0</v>
      </c>
      <c r="Z322">
        <v>-1.7525386584329861</v>
      </c>
      <c r="AA322">
        <v>0.1136030319445918</v>
      </c>
      <c r="AB322">
        <v>3.2270618569905797E-2</v>
      </c>
      <c r="AC322">
        <v>1.1971499174064541E-2</v>
      </c>
      <c r="AD322">
        <v>-1.7923892801841801</v>
      </c>
      <c r="AE322">
        <v>-1.7021326836580071</v>
      </c>
      <c r="AF322">
        <v>9.8729024722654601E-2</v>
      </c>
      <c r="AG322">
        <v>0.13210994992268049</v>
      </c>
      <c r="AH322">
        <v>1</v>
      </c>
      <c r="AI322">
        <v>1</v>
      </c>
      <c r="AJ322">
        <v>0.49722188469037032</v>
      </c>
      <c r="AK322">
        <v>0.24049349478535109</v>
      </c>
      <c r="AL322" t="s">
        <v>112</v>
      </c>
      <c r="AM322">
        <v>1.1243332461545681</v>
      </c>
      <c r="AN322">
        <v>1.052782551265442E-2</v>
      </c>
      <c r="AO322">
        <v>4.5913564754168412E-2</v>
      </c>
      <c r="AP322">
        <v>2.0355263998208372E-3</v>
      </c>
      <c r="AY322">
        <v>9.2169330500104646E-3</v>
      </c>
      <c r="AZ322">
        <v>1.8261615875804381E-3</v>
      </c>
      <c r="BA322">
        <v>0.97467442861079523</v>
      </c>
      <c r="BB322">
        <v>0.97309158039896992</v>
      </c>
      <c r="BC322">
        <v>0.96733339707615662</v>
      </c>
      <c r="BD322">
        <v>0.94444444444444442</v>
      </c>
      <c r="BE322">
        <v>1</v>
      </c>
      <c r="BF322">
        <v>-4.173428533038178E-2</v>
      </c>
      <c r="BG322">
        <v>3.2246989807317521E-3</v>
      </c>
      <c r="BH322">
        <v>-7.7267382326162204E-2</v>
      </c>
      <c r="BI322">
        <v>0.12741657155783709</v>
      </c>
      <c r="BJ322">
        <v>-2.060362550299752</v>
      </c>
      <c r="BK322">
        <v>-4.173428533038178E-2</v>
      </c>
    </row>
    <row r="323" spans="1:63" x14ac:dyDescent="0.25">
      <c r="B323" t="s">
        <v>882</v>
      </c>
      <c r="C323" t="s">
        <v>80</v>
      </c>
      <c r="D323">
        <v>50</v>
      </c>
      <c r="E323">
        <v>0.11849999999999999</v>
      </c>
      <c r="F323">
        <v>50</v>
      </c>
      <c r="G323">
        <v>0.90300000000000002</v>
      </c>
      <c r="H323">
        <v>25.90099</v>
      </c>
      <c r="I323" t="s">
        <v>196</v>
      </c>
      <c r="J323" t="s">
        <v>616</v>
      </c>
      <c r="K323">
        <v>0.90300000000000025</v>
      </c>
      <c r="L323" t="s">
        <v>286</v>
      </c>
      <c r="M323">
        <v>0.12741657155783709</v>
      </c>
      <c r="N323">
        <v>1.491467680043996E-3</v>
      </c>
      <c r="O323">
        <v>-2.060362550299752</v>
      </c>
      <c r="P323">
        <v>1.1783158522707849E-2</v>
      </c>
      <c r="Q323">
        <v>0.1252929724281992</v>
      </c>
      <c r="R323">
        <v>0.12959132646379681</v>
      </c>
      <c r="S323">
        <v>-2.0771005046213991</v>
      </c>
      <c r="T323">
        <v>-2.0433694227424919</v>
      </c>
      <c r="U323">
        <v>0.97860524393953097</v>
      </c>
      <c r="V323">
        <v>1.001004015987851</v>
      </c>
      <c r="W323">
        <v>3151.9368360867438</v>
      </c>
      <c r="X323">
        <v>2822.2978897439561</v>
      </c>
      <c r="Y323">
        <v>0</v>
      </c>
      <c r="Z323">
        <v>-1.7525386584329861</v>
      </c>
      <c r="AA323">
        <v>0.1136030319445918</v>
      </c>
      <c r="AB323">
        <v>3.2270618569905797E-2</v>
      </c>
      <c r="AC323">
        <v>1.1971499174064541E-2</v>
      </c>
      <c r="AD323">
        <v>-1.7923892801841801</v>
      </c>
      <c r="AE323">
        <v>-1.7021326836580071</v>
      </c>
      <c r="AF323">
        <v>9.8729024722654601E-2</v>
      </c>
      <c r="AG323">
        <v>0.13210994992268049</v>
      </c>
      <c r="AH323">
        <v>1</v>
      </c>
      <c r="AI323">
        <v>1</v>
      </c>
      <c r="AJ323">
        <v>0.49722188469037032</v>
      </c>
      <c r="AK323">
        <v>0.24049349478535109</v>
      </c>
      <c r="AL323" t="s">
        <v>112</v>
      </c>
      <c r="AM323">
        <v>1.1243332461545681</v>
      </c>
      <c r="AN323">
        <v>1.052782551265442E-2</v>
      </c>
      <c r="AO323">
        <v>4.5913564754168412E-2</v>
      </c>
      <c r="AP323">
        <v>2.0355263998208372E-3</v>
      </c>
      <c r="AY323">
        <v>9.2169330500104646E-3</v>
      </c>
      <c r="AZ323">
        <v>1.8261615875804381E-3</v>
      </c>
      <c r="BA323">
        <v>0.97467442861079523</v>
      </c>
      <c r="BB323">
        <v>0.97309158039896992</v>
      </c>
      <c r="BC323">
        <v>0.96733339707615662</v>
      </c>
      <c r="BD323">
        <v>0.94444444444444442</v>
      </c>
      <c r="BE323">
        <v>1</v>
      </c>
      <c r="BF323">
        <v>-4.1719614303486842E-2</v>
      </c>
      <c r="BG323">
        <v>3.2273975966929679E-3</v>
      </c>
      <c r="BH323">
        <v>-7.7359238587764889E-2</v>
      </c>
      <c r="BI323">
        <v>0.12741657155783709</v>
      </c>
      <c r="BJ323">
        <v>-2.060362550299752</v>
      </c>
      <c r="BK323">
        <v>-4.1719614303486842E-2</v>
      </c>
    </row>
    <row r="324" spans="1:63" x14ac:dyDescent="0.25">
      <c r="B324" t="s">
        <v>883</v>
      </c>
      <c r="C324" t="s">
        <v>80</v>
      </c>
      <c r="D324">
        <v>50</v>
      </c>
      <c r="E324">
        <v>0.11237</v>
      </c>
      <c r="F324">
        <v>50</v>
      </c>
      <c r="G324">
        <v>0.90300000000000002</v>
      </c>
      <c r="H324">
        <v>43.9604</v>
      </c>
      <c r="I324" t="s">
        <v>196</v>
      </c>
      <c r="J324" t="s">
        <v>616</v>
      </c>
      <c r="K324">
        <v>0.90300000000000025</v>
      </c>
      <c r="L324" t="s">
        <v>286</v>
      </c>
      <c r="M324">
        <v>0.12741657155783709</v>
      </c>
      <c r="N324">
        <v>1.491467680043996E-3</v>
      </c>
      <c r="O324">
        <v>-2.060362550299752</v>
      </c>
      <c r="P324">
        <v>1.1783158522707849E-2</v>
      </c>
      <c r="Q324">
        <v>0.1252929724281992</v>
      </c>
      <c r="R324">
        <v>0.12959132646379681</v>
      </c>
      <c r="S324">
        <v>-2.0771005046213991</v>
      </c>
      <c r="T324">
        <v>-2.0433694227424919</v>
      </c>
      <c r="U324">
        <v>0.97860524393953097</v>
      </c>
      <c r="V324">
        <v>1.001004015987851</v>
      </c>
      <c r="W324">
        <v>3151.9368360867438</v>
      </c>
      <c r="X324">
        <v>2822.2978897439561</v>
      </c>
      <c r="Y324">
        <v>0</v>
      </c>
      <c r="Z324">
        <v>-1.7525386584329861</v>
      </c>
      <c r="AA324">
        <v>0.1136030319445918</v>
      </c>
      <c r="AB324">
        <v>3.2270618569905797E-2</v>
      </c>
      <c r="AC324">
        <v>1.1971499174064541E-2</v>
      </c>
      <c r="AD324">
        <v>-1.7923892801841801</v>
      </c>
      <c r="AE324">
        <v>-1.7021326836580071</v>
      </c>
      <c r="AF324">
        <v>9.8729024722654601E-2</v>
      </c>
      <c r="AG324">
        <v>0.13210994992268049</v>
      </c>
      <c r="AH324">
        <v>1</v>
      </c>
      <c r="AI324">
        <v>1</v>
      </c>
      <c r="AJ324">
        <v>0.49722188469037032</v>
      </c>
      <c r="AK324">
        <v>0.24049349478535109</v>
      </c>
      <c r="AL324" t="s">
        <v>112</v>
      </c>
      <c r="AM324">
        <v>1.1243332461545681</v>
      </c>
      <c r="AN324">
        <v>1.052782551265442E-2</v>
      </c>
      <c r="AO324">
        <v>4.5913564754168412E-2</v>
      </c>
      <c r="AP324">
        <v>2.0355263998208372E-3</v>
      </c>
      <c r="AY324">
        <v>9.2169330500104646E-3</v>
      </c>
      <c r="AZ324">
        <v>1.8261615875804381E-3</v>
      </c>
      <c r="BA324">
        <v>0.97467442861079523</v>
      </c>
      <c r="BB324">
        <v>0.97309158039896992</v>
      </c>
      <c r="BC324">
        <v>0.96733339707615662</v>
      </c>
      <c r="BD324">
        <v>0.94444444444444442</v>
      </c>
      <c r="BE324">
        <v>1</v>
      </c>
      <c r="BF324">
        <v>-4.1713640784301377E-2</v>
      </c>
      <c r="BG324">
        <v>3.2125611883253588E-3</v>
      </c>
      <c r="BH324">
        <v>-7.7014643841263122E-2</v>
      </c>
      <c r="BI324">
        <v>0.12741657155783709</v>
      </c>
      <c r="BJ324">
        <v>-2.060362550299752</v>
      </c>
      <c r="BK324">
        <v>-4.1713640784301377E-2</v>
      </c>
    </row>
    <row r="325" spans="1:63" x14ac:dyDescent="0.25">
      <c r="B325" t="s">
        <v>884</v>
      </c>
      <c r="C325" t="s">
        <v>80</v>
      </c>
      <c r="D325">
        <v>100</v>
      </c>
      <c r="E325">
        <v>0.14247000000000001</v>
      </c>
      <c r="F325">
        <v>100</v>
      </c>
      <c r="G325">
        <v>0.90300000000000002</v>
      </c>
      <c r="H325">
        <v>1.90099</v>
      </c>
      <c r="I325" t="s">
        <v>196</v>
      </c>
      <c r="J325" t="s">
        <v>619</v>
      </c>
      <c r="K325">
        <v>0.90300000000000014</v>
      </c>
      <c r="L325" t="s">
        <v>287</v>
      </c>
      <c r="M325">
        <v>0.1212641062801286</v>
      </c>
      <c r="N325">
        <v>2.95598028336766E-3</v>
      </c>
      <c r="O325">
        <v>-2.1100880687069541</v>
      </c>
      <c r="P325">
        <v>2.481325277695438E-2</v>
      </c>
      <c r="Q325">
        <v>0.1170063563035225</v>
      </c>
      <c r="R325">
        <v>0.12493263221586411</v>
      </c>
      <c r="S325">
        <v>-2.1455270182848261</v>
      </c>
      <c r="T325">
        <v>-2.07998062924722</v>
      </c>
      <c r="U325">
        <v>0.96487244697168539</v>
      </c>
      <c r="V325">
        <v>1.002885437996982</v>
      </c>
      <c r="W325">
        <v>1747.9308612398811</v>
      </c>
      <c r="X325">
        <v>1435.948056329883</v>
      </c>
      <c r="Y325">
        <v>0</v>
      </c>
      <c r="Z325">
        <v>-1.864604226148735</v>
      </c>
      <c r="AA325">
        <v>9.0211374386429649E-2</v>
      </c>
      <c r="AB325">
        <v>5.4503484776590887E-2</v>
      </c>
      <c r="AC325">
        <v>2.1427540296201149E-2</v>
      </c>
      <c r="AD325">
        <v>-1.9113448734526799</v>
      </c>
      <c r="AE325">
        <v>-1.761012688877426</v>
      </c>
      <c r="AF325">
        <v>7.2131517809144868E-2</v>
      </c>
      <c r="AG325">
        <v>0.13236889847622699</v>
      </c>
      <c r="AH325">
        <v>1</v>
      </c>
      <c r="AI325">
        <v>1</v>
      </c>
      <c r="AJ325">
        <v>0.50641893358656342</v>
      </c>
      <c r="AK325">
        <v>0.19571383024001021</v>
      </c>
      <c r="AL325" t="s">
        <v>112</v>
      </c>
      <c r="AM325">
        <v>1.1243332461545681</v>
      </c>
      <c r="AN325">
        <v>1.052782551265442E-2</v>
      </c>
      <c r="AO325">
        <v>4.5913564754168412E-2</v>
      </c>
      <c r="AP325">
        <v>2.0355263998208372E-3</v>
      </c>
      <c r="AY325">
        <v>9.2169330500104646E-3</v>
      </c>
      <c r="AZ325">
        <v>1.8261615875804381E-3</v>
      </c>
      <c r="BA325">
        <v>0.97467442861079523</v>
      </c>
      <c r="BB325">
        <v>0.97309158039896992</v>
      </c>
      <c r="BC325">
        <v>0.96733339707615662</v>
      </c>
      <c r="BD325">
        <v>0.94444444444444442</v>
      </c>
      <c r="BE325">
        <v>1</v>
      </c>
      <c r="BF325">
        <v>-9.896489014005725E-3</v>
      </c>
      <c r="BG325">
        <v>2.4086238064123188E-3</v>
      </c>
      <c r="BH325">
        <v>-0.24338164807777621</v>
      </c>
      <c r="BI325">
        <v>0.1212641062801286</v>
      </c>
      <c r="BJ325">
        <v>-2.1100880687069541</v>
      </c>
      <c r="BK325">
        <v>-9.896489014005725E-3</v>
      </c>
    </row>
    <row r="326" spans="1:63" x14ac:dyDescent="0.25">
      <c r="B326" t="s">
        <v>885</v>
      </c>
      <c r="C326" t="s">
        <v>80</v>
      </c>
      <c r="D326">
        <v>100</v>
      </c>
      <c r="E326">
        <v>0.13528000000000001</v>
      </c>
      <c r="F326">
        <v>100</v>
      </c>
      <c r="G326">
        <v>0.90300000000000002</v>
      </c>
      <c r="H326">
        <v>4.8712900000000001</v>
      </c>
      <c r="I326" t="s">
        <v>196</v>
      </c>
      <c r="J326" t="s">
        <v>619</v>
      </c>
      <c r="K326">
        <v>0.90300000000000014</v>
      </c>
      <c r="L326" t="s">
        <v>287</v>
      </c>
      <c r="M326">
        <v>0.1212641062801286</v>
      </c>
      <c r="N326">
        <v>2.95598028336766E-3</v>
      </c>
      <c r="O326">
        <v>-2.1100880687069541</v>
      </c>
      <c r="P326">
        <v>2.481325277695438E-2</v>
      </c>
      <c r="Q326">
        <v>0.1170063563035225</v>
      </c>
      <c r="R326">
        <v>0.12493263221586411</v>
      </c>
      <c r="S326">
        <v>-2.1455270182848261</v>
      </c>
      <c r="T326">
        <v>-2.07998062924722</v>
      </c>
      <c r="U326">
        <v>0.96487244697168539</v>
      </c>
      <c r="V326">
        <v>1.002885437996982</v>
      </c>
      <c r="W326">
        <v>1747.9308612398811</v>
      </c>
      <c r="X326">
        <v>1435.948056329883</v>
      </c>
      <c r="Y326">
        <v>0</v>
      </c>
      <c r="Z326">
        <v>-1.864604226148735</v>
      </c>
      <c r="AA326">
        <v>9.0211374386429649E-2</v>
      </c>
      <c r="AB326">
        <v>5.4503484776590887E-2</v>
      </c>
      <c r="AC326">
        <v>2.1427540296201149E-2</v>
      </c>
      <c r="AD326">
        <v>-1.9113448734526799</v>
      </c>
      <c r="AE326">
        <v>-1.761012688877426</v>
      </c>
      <c r="AF326">
        <v>7.2131517809144868E-2</v>
      </c>
      <c r="AG326">
        <v>0.13236889847622699</v>
      </c>
      <c r="AH326">
        <v>1</v>
      </c>
      <c r="AI326">
        <v>1</v>
      </c>
      <c r="AJ326">
        <v>0.50641893358656342</v>
      </c>
      <c r="AK326">
        <v>0.19571383024001021</v>
      </c>
      <c r="AL326" t="s">
        <v>112</v>
      </c>
      <c r="AM326">
        <v>1.1243332461545681</v>
      </c>
      <c r="AN326">
        <v>1.052782551265442E-2</v>
      </c>
      <c r="AO326">
        <v>4.5913564754168412E-2</v>
      </c>
      <c r="AP326">
        <v>2.0355263998208372E-3</v>
      </c>
      <c r="AY326">
        <v>9.2169330500104646E-3</v>
      </c>
      <c r="AZ326">
        <v>1.8261615875804381E-3</v>
      </c>
      <c r="BA326">
        <v>0.97467442861079523</v>
      </c>
      <c r="BB326">
        <v>0.97309158039896992</v>
      </c>
      <c r="BC326">
        <v>0.96733339707615662</v>
      </c>
      <c r="BD326">
        <v>0.94444444444444442</v>
      </c>
      <c r="BE326">
        <v>1</v>
      </c>
      <c r="BF326">
        <v>-9.9045206671506906E-3</v>
      </c>
      <c r="BG326">
        <v>2.418453546652384E-3</v>
      </c>
      <c r="BH326">
        <v>-0.24417673786813551</v>
      </c>
      <c r="BI326">
        <v>0.1212641062801286</v>
      </c>
      <c r="BJ326">
        <v>-2.1100880687069541</v>
      </c>
      <c r="BK326">
        <v>-9.9045206671506906E-3</v>
      </c>
    </row>
    <row r="327" spans="1:63" x14ac:dyDescent="0.25">
      <c r="B327" t="s">
        <v>886</v>
      </c>
      <c r="C327" t="s">
        <v>80</v>
      </c>
      <c r="D327">
        <v>100</v>
      </c>
      <c r="E327">
        <v>0.12995000000000001</v>
      </c>
      <c r="F327">
        <v>100</v>
      </c>
      <c r="G327">
        <v>0.90300000000000002</v>
      </c>
      <c r="H327">
        <v>8.9108900000000002</v>
      </c>
      <c r="I327" t="s">
        <v>196</v>
      </c>
      <c r="J327" t="s">
        <v>619</v>
      </c>
      <c r="K327">
        <v>0.90300000000000014</v>
      </c>
      <c r="L327" t="s">
        <v>287</v>
      </c>
      <c r="M327">
        <v>0.1212641062801286</v>
      </c>
      <c r="N327">
        <v>2.95598028336766E-3</v>
      </c>
      <c r="O327">
        <v>-2.1100880687069541</v>
      </c>
      <c r="P327">
        <v>2.481325277695438E-2</v>
      </c>
      <c r="Q327">
        <v>0.1170063563035225</v>
      </c>
      <c r="R327">
        <v>0.12493263221586411</v>
      </c>
      <c r="S327">
        <v>-2.1455270182848261</v>
      </c>
      <c r="T327">
        <v>-2.07998062924722</v>
      </c>
      <c r="U327">
        <v>0.96487244697168539</v>
      </c>
      <c r="V327">
        <v>1.002885437996982</v>
      </c>
      <c r="W327">
        <v>1747.9308612398811</v>
      </c>
      <c r="X327">
        <v>1435.948056329883</v>
      </c>
      <c r="Y327">
        <v>0</v>
      </c>
      <c r="Z327">
        <v>-1.864604226148735</v>
      </c>
      <c r="AA327">
        <v>9.0211374386429649E-2</v>
      </c>
      <c r="AB327">
        <v>5.4503484776590887E-2</v>
      </c>
      <c r="AC327">
        <v>2.1427540296201149E-2</v>
      </c>
      <c r="AD327">
        <v>-1.9113448734526799</v>
      </c>
      <c r="AE327">
        <v>-1.761012688877426</v>
      </c>
      <c r="AF327">
        <v>7.2131517809144868E-2</v>
      </c>
      <c r="AG327">
        <v>0.13236889847622699</v>
      </c>
      <c r="AH327">
        <v>1</v>
      </c>
      <c r="AI327">
        <v>1</v>
      </c>
      <c r="AJ327">
        <v>0.50641893358656342</v>
      </c>
      <c r="AK327">
        <v>0.19571383024001021</v>
      </c>
      <c r="AL327" t="s">
        <v>112</v>
      </c>
      <c r="AM327">
        <v>1.1243332461545681</v>
      </c>
      <c r="AN327">
        <v>1.052782551265442E-2</v>
      </c>
      <c r="AO327">
        <v>4.5913564754168412E-2</v>
      </c>
      <c r="AP327">
        <v>2.0355263998208372E-3</v>
      </c>
      <c r="AY327">
        <v>9.2169330500104646E-3</v>
      </c>
      <c r="AZ327">
        <v>1.8261615875804381E-3</v>
      </c>
      <c r="BA327">
        <v>0.97467442861079523</v>
      </c>
      <c r="BB327">
        <v>0.97309158039896992</v>
      </c>
      <c r="BC327">
        <v>0.96733339707615662</v>
      </c>
      <c r="BD327">
        <v>0.94444444444444442</v>
      </c>
      <c r="BE327">
        <v>1</v>
      </c>
      <c r="BF327">
        <v>-9.899570363986936E-3</v>
      </c>
      <c r="BG327">
        <v>2.412315207308518E-3</v>
      </c>
      <c r="BH327">
        <v>-0.24367877782697889</v>
      </c>
      <c r="BI327">
        <v>0.1212641062801286</v>
      </c>
      <c r="BJ327">
        <v>-2.1100880687069541</v>
      </c>
      <c r="BK327">
        <v>-9.899570363986936E-3</v>
      </c>
    </row>
    <row r="328" spans="1:63" x14ac:dyDescent="0.25">
      <c r="B328" t="s">
        <v>887</v>
      </c>
      <c r="C328" t="s">
        <v>80</v>
      </c>
      <c r="D328">
        <v>100</v>
      </c>
      <c r="E328">
        <v>0.11849999999999999</v>
      </c>
      <c r="F328">
        <v>100</v>
      </c>
      <c r="G328">
        <v>0.90300000000000002</v>
      </c>
      <c r="H328">
        <v>20.910889999999998</v>
      </c>
      <c r="I328" t="s">
        <v>196</v>
      </c>
      <c r="J328" t="s">
        <v>619</v>
      </c>
      <c r="K328">
        <v>0.90300000000000014</v>
      </c>
      <c r="L328" t="s">
        <v>287</v>
      </c>
      <c r="M328">
        <v>0.1212641062801286</v>
      </c>
      <c r="N328">
        <v>2.95598028336766E-3</v>
      </c>
      <c r="O328">
        <v>-2.1100880687069541</v>
      </c>
      <c r="P328">
        <v>2.481325277695438E-2</v>
      </c>
      <c r="Q328">
        <v>0.1170063563035225</v>
      </c>
      <c r="R328">
        <v>0.12493263221586411</v>
      </c>
      <c r="S328">
        <v>-2.1455270182848261</v>
      </c>
      <c r="T328">
        <v>-2.07998062924722</v>
      </c>
      <c r="U328">
        <v>0.96487244697168539</v>
      </c>
      <c r="V328">
        <v>1.002885437996982</v>
      </c>
      <c r="W328">
        <v>1747.9308612398811</v>
      </c>
      <c r="X328">
        <v>1435.948056329883</v>
      </c>
      <c r="Y328">
        <v>0</v>
      </c>
      <c r="Z328">
        <v>-1.864604226148735</v>
      </c>
      <c r="AA328">
        <v>9.0211374386429649E-2</v>
      </c>
      <c r="AB328">
        <v>5.4503484776590887E-2</v>
      </c>
      <c r="AC328">
        <v>2.1427540296201149E-2</v>
      </c>
      <c r="AD328">
        <v>-1.9113448734526799</v>
      </c>
      <c r="AE328">
        <v>-1.761012688877426</v>
      </c>
      <c r="AF328">
        <v>7.2131517809144868E-2</v>
      </c>
      <c r="AG328">
        <v>0.13236889847622699</v>
      </c>
      <c r="AH328">
        <v>1</v>
      </c>
      <c r="AI328">
        <v>1</v>
      </c>
      <c r="AJ328">
        <v>0.50641893358656342</v>
      </c>
      <c r="AK328">
        <v>0.19571383024001021</v>
      </c>
      <c r="AL328" t="s">
        <v>112</v>
      </c>
      <c r="AM328">
        <v>1.1243332461545681</v>
      </c>
      <c r="AN328">
        <v>1.052782551265442E-2</v>
      </c>
      <c r="AO328">
        <v>4.5913564754168412E-2</v>
      </c>
      <c r="AP328">
        <v>2.0355263998208372E-3</v>
      </c>
      <c r="AY328">
        <v>9.2169330500104646E-3</v>
      </c>
      <c r="AZ328">
        <v>1.8261615875804381E-3</v>
      </c>
      <c r="BA328">
        <v>0.97467442861079523</v>
      </c>
      <c r="BB328">
        <v>0.97309158039896992</v>
      </c>
      <c r="BC328">
        <v>0.96733339707615662</v>
      </c>
      <c r="BD328">
        <v>0.94444444444444442</v>
      </c>
      <c r="BE328">
        <v>1</v>
      </c>
      <c r="BF328">
        <v>-9.8837857700442358E-3</v>
      </c>
      <c r="BG328">
        <v>2.4024331695037251E-3</v>
      </c>
      <c r="BH328">
        <v>-0.24306811432366501</v>
      </c>
      <c r="BI328">
        <v>0.1212641062801286</v>
      </c>
      <c r="BJ328">
        <v>-2.1100880687069541</v>
      </c>
      <c r="BK328">
        <v>-9.8837857700442358E-3</v>
      </c>
    </row>
    <row r="329" spans="1:63" x14ac:dyDescent="0.25">
      <c r="B329" t="s">
        <v>889</v>
      </c>
      <c r="C329" t="s">
        <v>80</v>
      </c>
      <c r="D329">
        <v>100</v>
      </c>
      <c r="E329">
        <v>0.11024</v>
      </c>
      <c r="F329">
        <v>100</v>
      </c>
      <c r="G329">
        <v>0.90300000000000002</v>
      </c>
      <c r="H329">
        <v>39.920789999999997</v>
      </c>
      <c r="I329" t="s">
        <v>196</v>
      </c>
      <c r="J329" t="s">
        <v>619</v>
      </c>
      <c r="K329">
        <v>0.90300000000000014</v>
      </c>
      <c r="L329" t="s">
        <v>287</v>
      </c>
      <c r="M329">
        <v>0.1212641062801286</v>
      </c>
      <c r="N329">
        <v>2.95598028336766E-3</v>
      </c>
      <c r="O329">
        <v>-2.1100880687069541</v>
      </c>
      <c r="P329">
        <v>2.481325277695438E-2</v>
      </c>
      <c r="Q329">
        <v>0.1170063563035225</v>
      </c>
      <c r="R329">
        <v>0.12493263221586411</v>
      </c>
      <c r="S329">
        <v>-2.1455270182848261</v>
      </c>
      <c r="T329">
        <v>-2.07998062924722</v>
      </c>
      <c r="U329">
        <v>0.96487244697168539</v>
      </c>
      <c r="V329">
        <v>1.002885437996982</v>
      </c>
      <c r="W329">
        <v>1747.9308612398811</v>
      </c>
      <c r="X329">
        <v>1435.948056329883</v>
      </c>
      <c r="Y329">
        <v>0</v>
      </c>
      <c r="Z329">
        <v>-1.864604226148735</v>
      </c>
      <c r="AA329">
        <v>9.0211374386429649E-2</v>
      </c>
      <c r="AB329">
        <v>5.4503484776590887E-2</v>
      </c>
      <c r="AC329">
        <v>2.1427540296201149E-2</v>
      </c>
      <c r="AD329">
        <v>-1.9113448734526799</v>
      </c>
      <c r="AE329">
        <v>-1.761012688877426</v>
      </c>
      <c r="AF329">
        <v>7.2131517809144868E-2</v>
      </c>
      <c r="AG329">
        <v>0.13236889847622699</v>
      </c>
      <c r="AH329">
        <v>1</v>
      </c>
      <c r="AI329">
        <v>1</v>
      </c>
      <c r="AJ329">
        <v>0.50641893358656342</v>
      </c>
      <c r="AK329">
        <v>0.19571383024001021</v>
      </c>
      <c r="AL329" t="s">
        <v>112</v>
      </c>
      <c r="AM329">
        <v>1.1243332461545681</v>
      </c>
      <c r="AN329">
        <v>1.052782551265442E-2</v>
      </c>
      <c r="AO329">
        <v>4.5913564754168412E-2</v>
      </c>
      <c r="AP329">
        <v>2.0355263998208372E-3</v>
      </c>
      <c r="AY329">
        <v>9.2169330500104646E-3</v>
      </c>
      <c r="AZ329">
        <v>1.8261615875804381E-3</v>
      </c>
      <c r="BA329">
        <v>0.97467442861079523</v>
      </c>
      <c r="BB329">
        <v>0.97309158039896992</v>
      </c>
      <c r="BC329">
        <v>0.96733339707615662</v>
      </c>
      <c r="BD329">
        <v>0.94444444444444442</v>
      </c>
      <c r="BE329">
        <v>1</v>
      </c>
      <c r="BF329">
        <v>-9.8853925040989204E-3</v>
      </c>
      <c r="BG329">
        <v>2.4122606123578362E-3</v>
      </c>
      <c r="BH329">
        <v>-0.24402274480832259</v>
      </c>
      <c r="BI329">
        <v>0.1212641062801286</v>
      </c>
      <c r="BJ329">
        <v>-2.1100880687069541</v>
      </c>
      <c r="BK329">
        <v>-9.8853925040989204E-3</v>
      </c>
    </row>
    <row r="330" spans="1:63" x14ac:dyDescent="0.25">
      <c r="A330">
        <v>13</v>
      </c>
      <c r="B330" t="s">
        <v>267</v>
      </c>
      <c r="C330" t="s">
        <v>554</v>
      </c>
      <c r="D330">
        <v>49.14</v>
      </c>
      <c r="E330">
        <v>0.14499999999999999</v>
      </c>
      <c r="F330">
        <v>49.14</v>
      </c>
      <c r="G330">
        <v>0.78500000000000003</v>
      </c>
      <c r="H330">
        <v>37.807920535666803</v>
      </c>
      <c r="I330" t="s">
        <v>196</v>
      </c>
      <c r="J330" t="s">
        <v>614</v>
      </c>
      <c r="K330">
        <v>0.78500000000000014</v>
      </c>
      <c r="L330" t="s">
        <v>964</v>
      </c>
      <c r="M330">
        <v>0.1725042690956827</v>
      </c>
      <c r="N330">
        <v>1.248978976364655E-2</v>
      </c>
      <c r="O330">
        <v>-1.759497843869509</v>
      </c>
      <c r="P330">
        <v>6.3444846733898552E-2</v>
      </c>
      <c r="Q330">
        <v>0.16162300875188809</v>
      </c>
      <c r="R330">
        <v>0.18882120212308071</v>
      </c>
      <c r="S330">
        <v>-1.8224887622379029</v>
      </c>
      <c r="T330">
        <v>-1.666954732286033</v>
      </c>
      <c r="U330">
        <v>0.9995184853325666</v>
      </c>
      <c r="V330">
        <v>1.0087476787728189</v>
      </c>
      <c r="W330">
        <v>574.33165294228945</v>
      </c>
      <c r="X330">
        <v>549.38670077073425</v>
      </c>
      <c r="Y330">
        <v>4</v>
      </c>
      <c r="Z330">
        <v>-1.2917776777643319</v>
      </c>
      <c r="AA330">
        <v>0.17559494817706001</v>
      </c>
      <c r="AB330">
        <v>0.17622215933923069</v>
      </c>
      <c r="AC330">
        <v>4.9471216301408417E-2</v>
      </c>
      <c r="AD330">
        <v>-1.480507206073691</v>
      </c>
      <c r="AE330">
        <v>-0.94565789571962222</v>
      </c>
      <c r="AF330">
        <v>0.120918641022167</v>
      </c>
      <c r="AG330">
        <v>0.2741338599885299</v>
      </c>
      <c r="AH330">
        <v>1</v>
      </c>
      <c r="AI330">
        <v>1</v>
      </c>
      <c r="AJ330">
        <v>0.49845965720596552</v>
      </c>
      <c r="AK330">
        <v>6.3498669603659755E-2</v>
      </c>
      <c r="AL330" t="s">
        <v>112</v>
      </c>
      <c r="AM330">
        <v>0.98582415861284789</v>
      </c>
      <c r="AN330">
        <v>1.938820819981979E-2</v>
      </c>
      <c r="AO330">
        <v>2.467750113693001E-2</v>
      </c>
      <c r="AP330">
        <v>3.5255193718071111E-3</v>
      </c>
      <c r="AY330">
        <v>1.371477594268492E-2</v>
      </c>
      <c r="AZ330">
        <v>4.020357221618494E-3</v>
      </c>
      <c r="BA330">
        <v>0.89005241235801635</v>
      </c>
      <c r="BB330">
        <v>0.87783601373112929</v>
      </c>
      <c r="BC330">
        <v>0.83795850986916465</v>
      </c>
      <c r="BD330">
        <v>1</v>
      </c>
      <c r="BE330">
        <v>1</v>
      </c>
      <c r="BF330">
        <v>-0.1047246111477888</v>
      </c>
      <c r="BG330">
        <v>6.7441109297193226E-3</v>
      </c>
      <c r="BH330">
        <v>-6.4398529207255223E-2</v>
      </c>
      <c r="BI330">
        <v>0.1725042690956827</v>
      </c>
      <c r="BJ330">
        <v>-1.759497843869509</v>
      </c>
      <c r="BK330">
        <v>-0.1047246111477888</v>
      </c>
    </row>
    <row r="331" spans="1:63" x14ac:dyDescent="0.25">
      <c r="B331" t="s">
        <v>268</v>
      </c>
      <c r="C331" t="s">
        <v>554</v>
      </c>
      <c r="D331">
        <v>48.64</v>
      </c>
      <c r="E331">
        <v>0.161</v>
      </c>
      <c r="F331">
        <v>48.64</v>
      </c>
      <c r="G331">
        <v>0.79</v>
      </c>
      <c r="H331">
        <v>20.8938394922905</v>
      </c>
      <c r="I331" t="s">
        <v>196</v>
      </c>
      <c r="J331" t="s">
        <v>614</v>
      </c>
      <c r="K331">
        <v>0.78500000000000014</v>
      </c>
      <c r="L331" t="s">
        <v>964</v>
      </c>
      <c r="M331">
        <v>0.1725042690956827</v>
      </c>
      <c r="N331">
        <v>1.248978976364655E-2</v>
      </c>
      <c r="O331">
        <v>-1.759497843869509</v>
      </c>
      <c r="P331">
        <v>6.3444846733898552E-2</v>
      </c>
      <c r="Q331">
        <v>0.16162300875188809</v>
      </c>
      <c r="R331">
        <v>0.18882120212308071</v>
      </c>
      <c r="S331">
        <v>-1.8224887622379029</v>
      </c>
      <c r="T331">
        <v>-1.666954732286033</v>
      </c>
      <c r="U331">
        <v>0.9995184853325666</v>
      </c>
      <c r="V331">
        <v>1.0087476787728189</v>
      </c>
      <c r="W331">
        <v>574.33165294228945</v>
      </c>
      <c r="X331">
        <v>549.38670077073425</v>
      </c>
      <c r="Y331">
        <v>4</v>
      </c>
      <c r="Z331">
        <v>-1.2917776777643319</v>
      </c>
      <c r="AA331">
        <v>0.17559494817706001</v>
      </c>
      <c r="AB331">
        <v>0.17622215933923069</v>
      </c>
      <c r="AC331">
        <v>4.9471216301408417E-2</v>
      </c>
      <c r="AD331">
        <v>-1.480507206073691</v>
      </c>
      <c r="AE331">
        <v>-0.94565789571962222</v>
      </c>
      <c r="AF331">
        <v>0.120918641022167</v>
      </c>
      <c r="AG331">
        <v>0.2741338599885299</v>
      </c>
      <c r="AH331">
        <v>1</v>
      </c>
      <c r="AI331">
        <v>1</v>
      </c>
      <c r="AJ331">
        <v>0.49845965720596552</v>
      </c>
      <c r="AK331">
        <v>6.3498669603659755E-2</v>
      </c>
      <c r="AL331" t="s">
        <v>112</v>
      </c>
      <c r="AM331">
        <v>0.98582415861284789</v>
      </c>
      <c r="AN331">
        <v>1.938820819981979E-2</v>
      </c>
      <c r="AO331">
        <v>2.467750113693001E-2</v>
      </c>
      <c r="AP331">
        <v>3.5255193718071111E-3</v>
      </c>
      <c r="AY331">
        <v>1.371477594268492E-2</v>
      </c>
      <c r="AZ331">
        <v>4.020357221618494E-3</v>
      </c>
      <c r="BA331">
        <v>0.89005241235801635</v>
      </c>
      <c r="BB331">
        <v>0.87783601373112929</v>
      </c>
      <c r="BC331">
        <v>0.83795850986916465</v>
      </c>
      <c r="BD331">
        <v>1</v>
      </c>
      <c r="BE331">
        <v>1</v>
      </c>
      <c r="BF331">
        <v>-9.9978609149656422E-2</v>
      </c>
      <c r="BG331">
        <v>6.7187540285491123E-3</v>
      </c>
      <c r="BH331">
        <v>-6.7201915346630933E-2</v>
      </c>
      <c r="BI331">
        <v>0.1725042690956827</v>
      </c>
      <c r="BJ331">
        <v>-1.759497843869509</v>
      </c>
      <c r="BK331">
        <v>-9.9978609149656422E-2</v>
      </c>
    </row>
    <row r="332" spans="1:63" x14ac:dyDescent="0.25">
      <c r="B332" t="s">
        <v>269</v>
      </c>
      <c r="C332" t="s">
        <v>554</v>
      </c>
      <c r="D332">
        <v>48.59</v>
      </c>
      <c r="E332">
        <v>0.14399999999999999</v>
      </c>
      <c r="F332">
        <v>48.59</v>
      </c>
      <c r="G332">
        <v>0.78</v>
      </c>
      <c r="H332">
        <v>39.969569154030602</v>
      </c>
      <c r="I332" t="s">
        <v>196</v>
      </c>
      <c r="J332" t="s">
        <v>614</v>
      </c>
      <c r="K332">
        <v>0.78500000000000014</v>
      </c>
      <c r="L332" t="s">
        <v>964</v>
      </c>
      <c r="M332">
        <v>0.1725042690956827</v>
      </c>
      <c r="N332">
        <v>1.248978976364655E-2</v>
      </c>
      <c r="O332">
        <v>-1.759497843869509</v>
      </c>
      <c r="P332">
        <v>6.3444846733898552E-2</v>
      </c>
      <c r="Q332">
        <v>0.16162300875188809</v>
      </c>
      <c r="R332">
        <v>0.18882120212308071</v>
      </c>
      <c r="S332">
        <v>-1.8224887622379029</v>
      </c>
      <c r="T332">
        <v>-1.666954732286033</v>
      </c>
      <c r="U332">
        <v>0.9995184853325666</v>
      </c>
      <c r="V332">
        <v>1.0087476787728189</v>
      </c>
      <c r="W332">
        <v>574.33165294228945</v>
      </c>
      <c r="X332">
        <v>549.38670077073425</v>
      </c>
      <c r="Y332">
        <v>4</v>
      </c>
      <c r="Z332">
        <v>-1.2917776777643319</v>
      </c>
      <c r="AA332">
        <v>0.17559494817706001</v>
      </c>
      <c r="AB332">
        <v>0.17622215933923069</v>
      </c>
      <c r="AC332">
        <v>4.9471216301408417E-2</v>
      </c>
      <c r="AD332">
        <v>-1.480507206073691</v>
      </c>
      <c r="AE332">
        <v>-0.94565789571962222</v>
      </c>
      <c r="AF332">
        <v>0.120918641022167</v>
      </c>
      <c r="AG332">
        <v>0.2741338599885299</v>
      </c>
      <c r="AH332">
        <v>1</v>
      </c>
      <c r="AI332">
        <v>1</v>
      </c>
      <c r="AJ332">
        <v>0.49845965720596552</v>
      </c>
      <c r="AK332">
        <v>6.3498669603659755E-2</v>
      </c>
      <c r="AL332" t="s">
        <v>112</v>
      </c>
      <c r="AM332">
        <v>0.98582415861284789</v>
      </c>
      <c r="AN332">
        <v>1.938820819981979E-2</v>
      </c>
      <c r="AO332">
        <v>2.467750113693001E-2</v>
      </c>
      <c r="AP332">
        <v>3.5255193718071111E-3</v>
      </c>
      <c r="AY332">
        <v>1.371477594268492E-2</v>
      </c>
      <c r="AZ332">
        <v>4.020357221618494E-3</v>
      </c>
      <c r="BA332">
        <v>0.89005241235801635</v>
      </c>
      <c r="BB332">
        <v>0.87783601373112929</v>
      </c>
      <c r="BC332">
        <v>0.83795850986916465</v>
      </c>
      <c r="BD332">
        <v>1</v>
      </c>
      <c r="BE332">
        <v>1</v>
      </c>
      <c r="BF332">
        <v>-0.1100013769507226</v>
      </c>
      <c r="BG332">
        <v>6.768220146906449E-3</v>
      </c>
      <c r="BH332">
        <v>-6.1528503865350852E-2</v>
      </c>
      <c r="BI332">
        <v>0.1725042690956827</v>
      </c>
      <c r="BJ332">
        <v>-1.759497843869509</v>
      </c>
      <c r="BK332">
        <v>-0.1100013769507226</v>
      </c>
    </row>
    <row r="333" spans="1:63" x14ac:dyDescent="0.25">
      <c r="B333" t="s">
        <v>275</v>
      </c>
      <c r="C333" t="s">
        <v>554</v>
      </c>
      <c r="D333">
        <v>102.91</v>
      </c>
      <c r="E333">
        <v>0.19700000000000001</v>
      </c>
      <c r="F333">
        <v>102.91</v>
      </c>
      <c r="G333">
        <v>0.70099999999999996</v>
      </c>
      <c r="H333">
        <v>22.005818662609251</v>
      </c>
      <c r="I333" t="s">
        <v>195</v>
      </c>
      <c r="J333" t="s">
        <v>615</v>
      </c>
      <c r="K333">
        <v>0.6915</v>
      </c>
      <c r="L333" t="s">
        <v>965</v>
      </c>
      <c r="M333">
        <v>0.21718616449432221</v>
      </c>
      <c r="N333">
        <v>1.5163481371828059E-2</v>
      </c>
      <c r="O333">
        <v>-1.5294032534575051</v>
      </c>
      <c r="P333">
        <v>6.9374326238617293E-2</v>
      </c>
      <c r="Q333">
        <v>0.19548863254422549</v>
      </c>
      <c r="R333">
        <v>0.23989944153729939</v>
      </c>
      <c r="S333">
        <v>-1.632253046833116</v>
      </c>
      <c r="T333">
        <v>-1.4275354370457931</v>
      </c>
      <c r="U333">
        <v>0.98678446997708957</v>
      </c>
      <c r="V333">
        <v>1.002345044578997</v>
      </c>
      <c r="W333">
        <v>1844.675818411132</v>
      </c>
      <c r="X333">
        <v>1972.0794175785711</v>
      </c>
      <c r="Y333">
        <v>0</v>
      </c>
      <c r="Z333">
        <v>-0.75886313258919547</v>
      </c>
      <c r="AA333">
        <v>0.28380894182011479</v>
      </c>
      <c r="AB333">
        <v>0.18379531240377481</v>
      </c>
      <c r="AC333">
        <v>6.368513942047109E-2</v>
      </c>
      <c r="AD333">
        <v>-1.1365271409896269</v>
      </c>
      <c r="AE333">
        <v>-0.53064444324775717</v>
      </c>
      <c r="AF333">
        <v>0.151254406880346</v>
      </c>
      <c r="AG333">
        <v>0.36197420029298699</v>
      </c>
      <c r="AH333">
        <v>1</v>
      </c>
      <c r="AI333">
        <v>1</v>
      </c>
      <c r="AJ333">
        <v>0.50870162894181448</v>
      </c>
      <c r="AK333">
        <v>0.17681154173090699</v>
      </c>
      <c r="AL333" t="s">
        <v>112</v>
      </c>
      <c r="AM333">
        <v>0.98582415861284789</v>
      </c>
      <c r="AN333">
        <v>1.938820819981979E-2</v>
      </c>
      <c r="AO333">
        <v>2.467750113693001E-2</v>
      </c>
      <c r="AP333">
        <v>3.5255193718071111E-3</v>
      </c>
      <c r="AY333">
        <v>1.371477594268492E-2</v>
      </c>
      <c r="AZ333">
        <v>4.020357221618494E-3</v>
      </c>
      <c r="BA333">
        <v>0.89005241235801635</v>
      </c>
      <c r="BB333">
        <v>0.87783601373112929</v>
      </c>
      <c r="BC333">
        <v>0.83795850986916465</v>
      </c>
      <c r="BD333">
        <v>1</v>
      </c>
      <c r="BE333">
        <v>1</v>
      </c>
      <c r="BF333">
        <v>-0.1704765654821257</v>
      </c>
      <c r="BG333">
        <v>5.0056828096699301E-3</v>
      </c>
      <c r="BH333">
        <v>-2.936287926445099E-2</v>
      </c>
      <c r="BI333">
        <v>0.21718616449432221</v>
      </c>
      <c r="BJ333">
        <v>-1.5294032534575051</v>
      </c>
      <c r="BK333">
        <v>-0.1704765654821257</v>
      </c>
    </row>
    <row r="334" spans="1:63" x14ac:dyDescent="0.25">
      <c r="B334" t="s">
        <v>276</v>
      </c>
      <c r="C334" t="s">
        <v>554</v>
      </c>
      <c r="D334">
        <v>104.06</v>
      </c>
      <c r="E334">
        <v>0.20599999999999999</v>
      </c>
      <c r="F334">
        <v>104.06</v>
      </c>
      <c r="G334">
        <v>0.67100000000000004</v>
      </c>
      <c r="H334">
        <v>20.098676088166549</v>
      </c>
      <c r="I334" t="s">
        <v>195</v>
      </c>
      <c r="J334" t="s">
        <v>615</v>
      </c>
      <c r="K334">
        <v>0.6915</v>
      </c>
      <c r="L334" t="s">
        <v>965</v>
      </c>
      <c r="M334">
        <v>0.21718616449432221</v>
      </c>
      <c r="N334">
        <v>1.5163481371828059E-2</v>
      </c>
      <c r="O334">
        <v>-1.5294032534575051</v>
      </c>
      <c r="P334">
        <v>6.9374326238617293E-2</v>
      </c>
      <c r="Q334">
        <v>0.19548863254422549</v>
      </c>
      <c r="R334">
        <v>0.23989944153729939</v>
      </c>
      <c r="S334">
        <v>-1.632253046833116</v>
      </c>
      <c r="T334">
        <v>-1.4275354370457931</v>
      </c>
      <c r="U334">
        <v>0.98678446997708957</v>
      </c>
      <c r="V334">
        <v>1.002345044578997</v>
      </c>
      <c r="W334">
        <v>1844.675818411132</v>
      </c>
      <c r="X334">
        <v>1972.0794175785711</v>
      </c>
      <c r="Y334">
        <v>0</v>
      </c>
      <c r="Z334">
        <v>-0.75886313258919547</v>
      </c>
      <c r="AA334">
        <v>0.28380894182011479</v>
      </c>
      <c r="AB334">
        <v>0.18379531240377481</v>
      </c>
      <c r="AC334">
        <v>6.368513942047109E-2</v>
      </c>
      <c r="AD334">
        <v>-1.1365271409896269</v>
      </c>
      <c r="AE334">
        <v>-0.53064444324775717</v>
      </c>
      <c r="AF334">
        <v>0.151254406880346</v>
      </c>
      <c r="AG334">
        <v>0.36197420029298699</v>
      </c>
      <c r="AH334">
        <v>1</v>
      </c>
      <c r="AI334">
        <v>1</v>
      </c>
      <c r="AJ334">
        <v>0.50870162894181448</v>
      </c>
      <c r="AK334">
        <v>0.17681154173090699</v>
      </c>
      <c r="AL334" t="s">
        <v>112</v>
      </c>
      <c r="AM334">
        <v>0.98582415861284789</v>
      </c>
      <c r="AN334">
        <v>1.938820819981979E-2</v>
      </c>
      <c r="AO334">
        <v>2.467750113693001E-2</v>
      </c>
      <c r="AP334">
        <v>3.5255193718071111E-3</v>
      </c>
      <c r="AY334">
        <v>1.371477594268492E-2</v>
      </c>
      <c r="AZ334">
        <v>4.020357221618494E-3</v>
      </c>
      <c r="BA334">
        <v>0.89005241235801635</v>
      </c>
      <c r="BB334">
        <v>0.87783601373112929</v>
      </c>
      <c r="BC334">
        <v>0.83795850986916465</v>
      </c>
      <c r="BD334">
        <v>1</v>
      </c>
      <c r="BE334">
        <v>1</v>
      </c>
      <c r="BF334">
        <v>-0.20020654329206791</v>
      </c>
      <c r="BG334">
        <v>4.9867225994778457E-3</v>
      </c>
      <c r="BH334">
        <v>-2.4907890209177871E-2</v>
      </c>
      <c r="BI334">
        <v>0.21718616449432221</v>
      </c>
      <c r="BJ334">
        <v>-1.5294032534575051</v>
      </c>
      <c r="BK334">
        <v>-0.20020654329206791</v>
      </c>
    </row>
    <row r="335" spans="1:63" x14ac:dyDescent="0.25">
      <c r="B335" t="s">
        <v>277</v>
      </c>
      <c r="C335" t="s">
        <v>554</v>
      </c>
      <c r="D335">
        <v>103.65</v>
      </c>
      <c r="E335">
        <v>0.32500000000000001</v>
      </c>
      <c r="F335">
        <v>103.65</v>
      </c>
      <c r="G335">
        <v>0.70899999999999996</v>
      </c>
      <c r="H335">
        <v>3.8603974320377952</v>
      </c>
      <c r="I335" t="s">
        <v>195</v>
      </c>
      <c r="J335" t="s">
        <v>615</v>
      </c>
      <c r="K335">
        <v>0.6915</v>
      </c>
      <c r="L335" t="s">
        <v>965</v>
      </c>
      <c r="M335">
        <v>0.21718616449432221</v>
      </c>
      <c r="N335">
        <v>1.5163481371828059E-2</v>
      </c>
      <c r="O335">
        <v>-1.5294032534575051</v>
      </c>
      <c r="P335">
        <v>6.9374326238617293E-2</v>
      </c>
      <c r="Q335">
        <v>0.19548863254422549</v>
      </c>
      <c r="R335">
        <v>0.23989944153729939</v>
      </c>
      <c r="S335">
        <v>-1.632253046833116</v>
      </c>
      <c r="T335">
        <v>-1.4275354370457931</v>
      </c>
      <c r="U335">
        <v>0.98678446997708957</v>
      </c>
      <c r="V335">
        <v>1.002345044578997</v>
      </c>
      <c r="W335">
        <v>1844.675818411132</v>
      </c>
      <c r="X335">
        <v>1972.0794175785711</v>
      </c>
      <c r="Y335">
        <v>0</v>
      </c>
      <c r="Z335">
        <v>-0.75886313258919547</v>
      </c>
      <c r="AA335">
        <v>0.28380894182011479</v>
      </c>
      <c r="AB335">
        <v>0.18379531240377481</v>
      </c>
      <c r="AC335">
        <v>6.368513942047109E-2</v>
      </c>
      <c r="AD335">
        <v>-1.1365271409896269</v>
      </c>
      <c r="AE335">
        <v>-0.53064444324775717</v>
      </c>
      <c r="AF335">
        <v>0.151254406880346</v>
      </c>
      <c r="AG335">
        <v>0.36197420029298699</v>
      </c>
      <c r="AH335">
        <v>1</v>
      </c>
      <c r="AI335">
        <v>1</v>
      </c>
      <c r="AJ335">
        <v>0.50870162894181448</v>
      </c>
      <c r="AK335">
        <v>0.17681154173090699</v>
      </c>
      <c r="AL335" t="s">
        <v>112</v>
      </c>
      <c r="AM335">
        <v>0.98582415861284789</v>
      </c>
      <c r="AN335">
        <v>1.938820819981979E-2</v>
      </c>
      <c r="AO335">
        <v>2.467750113693001E-2</v>
      </c>
      <c r="AP335">
        <v>3.5255193718071111E-3</v>
      </c>
      <c r="AY335">
        <v>1.371477594268492E-2</v>
      </c>
      <c r="AZ335">
        <v>4.020357221618494E-3</v>
      </c>
      <c r="BA335">
        <v>0.89005241235801635</v>
      </c>
      <c r="BB335">
        <v>0.87783601373112929</v>
      </c>
      <c r="BC335">
        <v>0.83795850986916465</v>
      </c>
      <c r="BD335">
        <v>1</v>
      </c>
      <c r="BE335">
        <v>1</v>
      </c>
      <c r="BF335">
        <v>-0.1623111440098399</v>
      </c>
      <c r="BG335">
        <v>4.9872616676214267E-3</v>
      </c>
      <c r="BH335">
        <v>-3.072655114376547E-2</v>
      </c>
      <c r="BI335">
        <v>0.21718616449432221</v>
      </c>
      <c r="BJ335">
        <v>-1.5294032534575051</v>
      </c>
      <c r="BK335">
        <v>-0.1623111440098399</v>
      </c>
    </row>
    <row r="336" spans="1:63" x14ac:dyDescent="0.25">
      <c r="B336" t="s">
        <v>278</v>
      </c>
      <c r="C336" t="s">
        <v>554</v>
      </c>
      <c r="D336">
        <v>103.7</v>
      </c>
      <c r="E336">
        <v>0.16900000000000001</v>
      </c>
      <c r="F336">
        <v>103.7</v>
      </c>
      <c r="G336">
        <v>0.68500000000000005</v>
      </c>
      <c r="H336">
        <v>29.145192568009801</v>
      </c>
      <c r="I336" t="s">
        <v>195</v>
      </c>
      <c r="J336" t="s">
        <v>615</v>
      </c>
      <c r="K336">
        <v>0.6915</v>
      </c>
      <c r="L336" t="s">
        <v>965</v>
      </c>
      <c r="M336">
        <v>0.21718616449432221</v>
      </c>
      <c r="N336">
        <v>1.5163481371828059E-2</v>
      </c>
      <c r="O336">
        <v>-1.5294032534575051</v>
      </c>
      <c r="P336">
        <v>6.9374326238617293E-2</v>
      </c>
      <c r="Q336">
        <v>0.19548863254422549</v>
      </c>
      <c r="R336">
        <v>0.23989944153729939</v>
      </c>
      <c r="S336">
        <v>-1.632253046833116</v>
      </c>
      <c r="T336">
        <v>-1.4275354370457931</v>
      </c>
      <c r="U336">
        <v>0.98678446997708957</v>
      </c>
      <c r="V336">
        <v>1.002345044578997</v>
      </c>
      <c r="W336">
        <v>1844.675818411132</v>
      </c>
      <c r="X336">
        <v>1972.0794175785711</v>
      </c>
      <c r="Y336">
        <v>0</v>
      </c>
      <c r="Z336">
        <v>-0.75886313258919547</v>
      </c>
      <c r="AA336">
        <v>0.28380894182011479</v>
      </c>
      <c r="AB336">
        <v>0.18379531240377481</v>
      </c>
      <c r="AC336">
        <v>6.368513942047109E-2</v>
      </c>
      <c r="AD336">
        <v>-1.1365271409896269</v>
      </c>
      <c r="AE336">
        <v>-0.53064444324775717</v>
      </c>
      <c r="AF336">
        <v>0.151254406880346</v>
      </c>
      <c r="AG336">
        <v>0.36197420029298699</v>
      </c>
      <c r="AH336">
        <v>1</v>
      </c>
      <c r="AI336">
        <v>1</v>
      </c>
      <c r="AJ336">
        <v>0.50870162894181448</v>
      </c>
      <c r="AK336">
        <v>0.17681154173090699</v>
      </c>
      <c r="AL336" t="s">
        <v>112</v>
      </c>
      <c r="AM336">
        <v>0.98582415861284789</v>
      </c>
      <c r="AN336">
        <v>1.938820819981979E-2</v>
      </c>
      <c r="AO336">
        <v>2.467750113693001E-2</v>
      </c>
      <c r="AP336">
        <v>3.5255193718071111E-3</v>
      </c>
      <c r="AY336">
        <v>1.371477594268492E-2</v>
      </c>
      <c r="AZ336">
        <v>4.020357221618494E-3</v>
      </c>
      <c r="BA336">
        <v>0.89005241235801635</v>
      </c>
      <c r="BB336">
        <v>0.87783601373112929</v>
      </c>
      <c r="BC336">
        <v>0.83795850986916465</v>
      </c>
      <c r="BD336">
        <v>1</v>
      </c>
      <c r="BE336">
        <v>1</v>
      </c>
      <c r="BF336">
        <v>-0.18629909049470181</v>
      </c>
      <c r="BG336">
        <v>4.9991302181550644E-3</v>
      </c>
      <c r="BH336">
        <v>-2.6833894920690639E-2</v>
      </c>
      <c r="BI336">
        <v>0.21718616449432221</v>
      </c>
      <c r="BJ336">
        <v>-1.5294032534575051</v>
      </c>
      <c r="BK336">
        <v>-0.18629909049470181</v>
      </c>
    </row>
    <row r="337" spans="1:63" x14ac:dyDescent="0.25">
      <c r="B337" t="s">
        <v>270</v>
      </c>
      <c r="C337" t="s">
        <v>554</v>
      </c>
      <c r="D337">
        <v>102.91</v>
      </c>
      <c r="E337">
        <v>0.19700000000000001</v>
      </c>
      <c r="F337">
        <v>102.91</v>
      </c>
      <c r="G337">
        <v>0.70099999999999996</v>
      </c>
      <c r="H337">
        <v>20.955087081782199</v>
      </c>
      <c r="I337" t="s">
        <v>196</v>
      </c>
      <c r="J337" t="s">
        <v>616</v>
      </c>
      <c r="K337">
        <v>0.6915</v>
      </c>
      <c r="L337" t="s">
        <v>965</v>
      </c>
      <c r="M337">
        <v>0.2147389979161746</v>
      </c>
      <c r="N337">
        <v>1.706227400751191E-2</v>
      </c>
      <c r="O337">
        <v>-1.541436824156132</v>
      </c>
      <c r="P337">
        <v>7.8950655425736302E-2</v>
      </c>
      <c r="Q337">
        <v>0.1907074155982367</v>
      </c>
      <c r="R337">
        <v>0.24058963815698711</v>
      </c>
      <c r="S337">
        <v>-1.6570148809459899</v>
      </c>
      <c r="T337">
        <v>-1.4246625432218341</v>
      </c>
      <c r="U337">
        <v>0.96986162364299966</v>
      </c>
      <c r="V337">
        <v>1.0054690396809609</v>
      </c>
      <c r="W337">
        <v>1179.5939427566329</v>
      </c>
      <c r="X337">
        <v>2078.866893618052</v>
      </c>
      <c r="Y337">
        <v>1</v>
      </c>
      <c r="Z337">
        <v>-0.62439625184065539</v>
      </c>
      <c r="AA337">
        <v>0.33736324239715892</v>
      </c>
      <c r="AB337">
        <v>0.2435990389825656</v>
      </c>
      <c r="AC337">
        <v>8.6300110473590971E-2</v>
      </c>
      <c r="AD337">
        <v>-1.1465747299183111</v>
      </c>
      <c r="AE337">
        <v>-0.35726925100634999</v>
      </c>
      <c r="AF337">
        <v>0.15134354082543661</v>
      </c>
      <c r="AG337">
        <v>0.43409174936186179</v>
      </c>
      <c r="AH337">
        <v>1</v>
      </c>
      <c r="AI337">
        <v>1</v>
      </c>
      <c r="AJ337">
        <v>0.49812316573247012</v>
      </c>
      <c r="AK337">
        <v>0.18649747915974299</v>
      </c>
      <c r="AL337" t="s">
        <v>112</v>
      </c>
      <c r="AM337">
        <v>0.98582415861284789</v>
      </c>
      <c r="AN337">
        <v>1.938820819981979E-2</v>
      </c>
      <c r="AO337">
        <v>2.467750113693001E-2</v>
      </c>
      <c r="AP337">
        <v>3.5255193718071111E-3</v>
      </c>
      <c r="AY337">
        <v>1.371477594268492E-2</v>
      </c>
      <c r="AZ337">
        <v>4.020357221618494E-3</v>
      </c>
      <c r="BA337">
        <v>0.89005241235801635</v>
      </c>
      <c r="BB337">
        <v>0.87783601373112929</v>
      </c>
      <c r="BC337">
        <v>0.83795850986916465</v>
      </c>
      <c r="BD337">
        <v>1</v>
      </c>
      <c r="BE337">
        <v>1</v>
      </c>
      <c r="BF337">
        <v>-0.17047474073457841</v>
      </c>
      <c r="BG337">
        <v>5.0083262495392317E-3</v>
      </c>
      <c r="BH337">
        <v>-2.9378699905676781E-2</v>
      </c>
      <c r="BI337">
        <v>0.2147389979161746</v>
      </c>
      <c r="BJ337">
        <v>-1.541436824156132</v>
      </c>
      <c r="BK337">
        <v>-0.17047474073457841</v>
      </c>
    </row>
    <row r="338" spans="1:63" x14ac:dyDescent="0.25">
      <c r="B338" t="s">
        <v>271</v>
      </c>
      <c r="C338" t="s">
        <v>554</v>
      </c>
      <c r="D338">
        <v>104.06</v>
      </c>
      <c r="E338">
        <v>0.20599999999999999</v>
      </c>
      <c r="F338">
        <v>104.06</v>
      </c>
      <c r="G338">
        <v>0.67100000000000004</v>
      </c>
      <c r="H338">
        <v>14.960189562706651</v>
      </c>
      <c r="I338" t="s">
        <v>196</v>
      </c>
      <c r="J338" t="s">
        <v>616</v>
      </c>
      <c r="K338">
        <v>0.6915</v>
      </c>
      <c r="L338" t="s">
        <v>965</v>
      </c>
      <c r="M338">
        <v>0.2147389979161746</v>
      </c>
      <c r="N338">
        <v>1.706227400751191E-2</v>
      </c>
      <c r="O338">
        <v>-1.541436824156132</v>
      </c>
      <c r="P338">
        <v>7.8950655425736302E-2</v>
      </c>
      <c r="Q338">
        <v>0.1907074155982367</v>
      </c>
      <c r="R338">
        <v>0.24058963815698711</v>
      </c>
      <c r="S338">
        <v>-1.6570148809459899</v>
      </c>
      <c r="T338">
        <v>-1.4246625432218341</v>
      </c>
      <c r="U338">
        <v>0.96986162364299966</v>
      </c>
      <c r="V338">
        <v>1.0054690396809609</v>
      </c>
      <c r="W338">
        <v>1179.5939427566329</v>
      </c>
      <c r="X338">
        <v>2078.866893618052</v>
      </c>
      <c r="Y338">
        <v>1</v>
      </c>
      <c r="Z338">
        <v>-0.62439625184065539</v>
      </c>
      <c r="AA338">
        <v>0.33736324239715892</v>
      </c>
      <c r="AB338">
        <v>0.2435990389825656</v>
      </c>
      <c r="AC338">
        <v>8.6300110473590971E-2</v>
      </c>
      <c r="AD338">
        <v>-1.1465747299183111</v>
      </c>
      <c r="AE338">
        <v>-0.35726925100634999</v>
      </c>
      <c r="AF338">
        <v>0.15134354082543661</v>
      </c>
      <c r="AG338">
        <v>0.43409174936186179</v>
      </c>
      <c r="AH338">
        <v>1</v>
      </c>
      <c r="AI338">
        <v>1</v>
      </c>
      <c r="AJ338">
        <v>0.49812316573247012</v>
      </c>
      <c r="AK338">
        <v>0.18649747915974299</v>
      </c>
      <c r="AL338" t="s">
        <v>112</v>
      </c>
      <c r="AM338">
        <v>0.98582415861284789</v>
      </c>
      <c r="AN338">
        <v>1.938820819981979E-2</v>
      </c>
      <c r="AO338">
        <v>2.467750113693001E-2</v>
      </c>
      <c r="AP338">
        <v>3.5255193718071111E-3</v>
      </c>
      <c r="AY338">
        <v>1.371477594268492E-2</v>
      </c>
      <c r="AZ338">
        <v>4.020357221618494E-3</v>
      </c>
      <c r="BA338">
        <v>0.89005241235801635</v>
      </c>
      <c r="BB338">
        <v>0.87783601373112929</v>
      </c>
      <c r="BC338">
        <v>0.83795850986916465</v>
      </c>
      <c r="BD338">
        <v>1</v>
      </c>
      <c r="BE338">
        <v>1</v>
      </c>
      <c r="BF338">
        <v>-0.20019681200445061</v>
      </c>
      <c r="BG338">
        <v>4.9847944046815997E-3</v>
      </c>
      <c r="BH338">
        <v>-2.489946945094601E-2</v>
      </c>
      <c r="BI338">
        <v>0.2147389979161746</v>
      </c>
      <c r="BJ338">
        <v>-1.541436824156132</v>
      </c>
      <c r="BK338">
        <v>-0.20019681200445061</v>
      </c>
    </row>
    <row r="339" spans="1:63" x14ac:dyDescent="0.25">
      <c r="B339" t="s">
        <v>272</v>
      </c>
      <c r="C339" t="s">
        <v>554</v>
      </c>
      <c r="D339">
        <v>103.65</v>
      </c>
      <c r="E339">
        <v>0.32500000000000001</v>
      </c>
      <c r="F339">
        <v>103.65</v>
      </c>
      <c r="G339">
        <v>0.70899999999999996</v>
      </c>
      <c r="H339">
        <v>5.1531427046358402</v>
      </c>
      <c r="I339" t="s">
        <v>196</v>
      </c>
      <c r="J339" t="s">
        <v>616</v>
      </c>
      <c r="K339">
        <v>0.6915</v>
      </c>
      <c r="L339" t="s">
        <v>965</v>
      </c>
      <c r="M339">
        <v>0.2147389979161746</v>
      </c>
      <c r="N339">
        <v>1.706227400751191E-2</v>
      </c>
      <c r="O339">
        <v>-1.541436824156132</v>
      </c>
      <c r="P339">
        <v>7.8950655425736302E-2</v>
      </c>
      <c r="Q339">
        <v>0.1907074155982367</v>
      </c>
      <c r="R339">
        <v>0.24058963815698711</v>
      </c>
      <c r="S339">
        <v>-1.6570148809459899</v>
      </c>
      <c r="T339">
        <v>-1.4246625432218341</v>
      </c>
      <c r="U339">
        <v>0.96986162364299966</v>
      </c>
      <c r="V339">
        <v>1.0054690396809609</v>
      </c>
      <c r="W339">
        <v>1179.5939427566329</v>
      </c>
      <c r="X339">
        <v>2078.866893618052</v>
      </c>
      <c r="Y339">
        <v>1</v>
      </c>
      <c r="Z339">
        <v>-0.62439625184065539</v>
      </c>
      <c r="AA339">
        <v>0.33736324239715892</v>
      </c>
      <c r="AB339">
        <v>0.2435990389825656</v>
      </c>
      <c r="AC339">
        <v>8.6300110473590971E-2</v>
      </c>
      <c r="AD339">
        <v>-1.1465747299183111</v>
      </c>
      <c r="AE339">
        <v>-0.35726925100634999</v>
      </c>
      <c r="AF339">
        <v>0.15134354082543661</v>
      </c>
      <c r="AG339">
        <v>0.43409174936186179</v>
      </c>
      <c r="AH339">
        <v>1</v>
      </c>
      <c r="AI339">
        <v>1</v>
      </c>
      <c r="AJ339">
        <v>0.49812316573247012</v>
      </c>
      <c r="AK339">
        <v>0.18649747915974299</v>
      </c>
      <c r="AL339" t="s">
        <v>112</v>
      </c>
      <c r="AM339">
        <v>0.98582415861284789</v>
      </c>
      <c r="AN339">
        <v>1.938820819981979E-2</v>
      </c>
      <c r="AO339">
        <v>2.467750113693001E-2</v>
      </c>
      <c r="AP339">
        <v>3.5255193718071111E-3</v>
      </c>
      <c r="AY339">
        <v>1.371477594268492E-2</v>
      </c>
      <c r="AZ339">
        <v>4.020357221618494E-3</v>
      </c>
      <c r="BA339">
        <v>0.89005241235801635</v>
      </c>
      <c r="BB339">
        <v>0.87783601373112929</v>
      </c>
      <c r="BC339">
        <v>0.83795850986916465</v>
      </c>
      <c r="BD339">
        <v>1</v>
      </c>
      <c r="BE339">
        <v>1</v>
      </c>
      <c r="BF339">
        <v>-0.1623049460704051</v>
      </c>
      <c r="BG339">
        <v>5.0069728743699143E-3</v>
      </c>
      <c r="BH339">
        <v>-3.084917000741293E-2</v>
      </c>
      <c r="BI339">
        <v>0.2147389979161746</v>
      </c>
      <c r="BJ339">
        <v>-1.541436824156132</v>
      </c>
      <c r="BK339">
        <v>-0.1623049460704051</v>
      </c>
    </row>
    <row r="340" spans="1:63" x14ac:dyDescent="0.25">
      <c r="B340" t="s">
        <v>273</v>
      </c>
      <c r="C340" t="s">
        <v>554</v>
      </c>
      <c r="D340">
        <v>103.7</v>
      </c>
      <c r="E340">
        <v>0.16900000000000001</v>
      </c>
      <c r="F340">
        <v>103.7</v>
      </c>
      <c r="G340">
        <v>0.68500000000000005</v>
      </c>
      <c r="H340">
        <v>26.798982947916901</v>
      </c>
      <c r="I340" t="s">
        <v>196</v>
      </c>
      <c r="J340" t="s">
        <v>616</v>
      </c>
      <c r="K340">
        <v>0.6915</v>
      </c>
      <c r="L340" t="s">
        <v>965</v>
      </c>
      <c r="M340">
        <v>0.2147389979161746</v>
      </c>
      <c r="N340">
        <v>1.706227400751191E-2</v>
      </c>
      <c r="O340">
        <v>-1.541436824156132</v>
      </c>
      <c r="P340">
        <v>7.8950655425736302E-2</v>
      </c>
      <c r="Q340">
        <v>0.1907074155982367</v>
      </c>
      <c r="R340">
        <v>0.24058963815698711</v>
      </c>
      <c r="S340">
        <v>-1.6570148809459899</v>
      </c>
      <c r="T340">
        <v>-1.4246625432218341</v>
      </c>
      <c r="U340">
        <v>0.96986162364299966</v>
      </c>
      <c r="V340">
        <v>1.0054690396809609</v>
      </c>
      <c r="W340">
        <v>1179.5939427566329</v>
      </c>
      <c r="X340">
        <v>2078.866893618052</v>
      </c>
      <c r="Y340">
        <v>1</v>
      </c>
      <c r="Z340">
        <v>-0.62439625184065539</v>
      </c>
      <c r="AA340">
        <v>0.33736324239715892</v>
      </c>
      <c r="AB340">
        <v>0.2435990389825656</v>
      </c>
      <c r="AC340">
        <v>8.6300110473590971E-2</v>
      </c>
      <c r="AD340">
        <v>-1.1465747299183111</v>
      </c>
      <c r="AE340">
        <v>-0.35726925100634999</v>
      </c>
      <c r="AF340">
        <v>0.15134354082543661</v>
      </c>
      <c r="AG340">
        <v>0.43409174936186179</v>
      </c>
      <c r="AH340">
        <v>1</v>
      </c>
      <c r="AI340">
        <v>1</v>
      </c>
      <c r="AJ340">
        <v>0.49812316573247012</v>
      </c>
      <c r="AK340">
        <v>0.18649747915974299</v>
      </c>
      <c r="AL340" t="s">
        <v>112</v>
      </c>
      <c r="AM340">
        <v>0.98582415861284789</v>
      </c>
      <c r="AN340">
        <v>1.938820819981979E-2</v>
      </c>
      <c r="AO340">
        <v>2.467750113693001E-2</v>
      </c>
      <c r="AP340">
        <v>3.5255193718071111E-3</v>
      </c>
      <c r="AY340">
        <v>1.371477594268492E-2</v>
      </c>
      <c r="AZ340">
        <v>4.020357221618494E-3</v>
      </c>
      <c r="BA340">
        <v>0.89005241235801635</v>
      </c>
      <c r="BB340">
        <v>0.87783601373112929</v>
      </c>
      <c r="BC340">
        <v>0.83795850986916465</v>
      </c>
      <c r="BD340">
        <v>1</v>
      </c>
      <c r="BE340">
        <v>1</v>
      </c>
      <c r="BF340">
        <v>-0.18625569836612729</v>
      </c>
      <c r="BG340">
        <v>5.0068610334544506E-3</v>
      </c>
      <c r="BH340">
        <v>-2.6881652896398069E-2</v>
      </c>
      <c r="BI340">
        <v>0.2147389979161746</v>
      </c>
      <c r="BJ340">
        <v>-1.541436824156132</v>
      </c>
      <c r="BK340">
        <v>-0.18625569836612729</v>
      </c>
    </row>
    <row r="341" spans="1:63" x14ac:dyDescent="0.25">
      <c r="A341">
        <v>14</v>
      </c>
      <c r="B341" t="s">
        <v>499</v>
      </c>
      <c r="C341" t="s">
        <v>424</v>
      </c>
      <c r="D341">
        <v>275.79039999999998</v>
      </c>
      <c r="E341">
        <v>0.40100000000000002</v>
      </c>
      <c r="F341">
        <v>275.79039999999998</v>
      </c>
      <c r="G341">
        <v>0.67081004108520503</v>
      </c>
      <c r="H341">
        <v>6</v>
      </c>
      <c r="I341" t="s">
        <v>196</v>
      </c>
      <c r="J341" t="s">
        <v>620</v>
      </c>
      <c r="K341">
        <v>0.6714506090147444</v>
      </c>
      <c r="L341" t="s">
        <v>966</v>
      </c>
      <c r="M341">
        <v>0.32014979837714269</v>
      </c>
      <c r="N341">
        <v>1.172818168569356E-2</v>
      </c>
      <c r="O341">
        <v>-1.1396307612561229</v>
      </c>
      <c r="P341">
        <v>3.6407326662029747E-2</v>
      </c>
      <c r="Q341">
        <v>0.30261423327133041</v>
      </c>
      <c r="R341">
        <v>0.33850007113835689</v>
      </c>
      <c r="S341">
        <v>-1.1952964421493799</v>
      </c>
      <c r="T341">
        <v>-1.083230976483083</v>
      </c>
      <c r="U341">
        <v>0.90392703235844052</v>
      </c>
      <c r="V341">
        <v>1.0008658433209321</v>
      </c>
      <c r="W341">
        <v>3349.8096538793839</v>
      </c>
      <c r="X341">
        <v>3786.5626679153738</v>
      </c>
      <c r="Y341">
        <v>0</v>
      </c>
      <c r="Z341">
        <v>-0.6563157834252854</v>
      </c>
      <c r="AA341">
        <v>0.17837153047071319</v>
      </c>
      <c r="AB341">
        <v>0.1006738729993569</v>
      </c>
      <c r="AC341">
        <v>3.4596712194853232E-2</v>
      </c>
      <c r="AD341">
        <v>-0.81644018372611937</v>
      </c>
      <c r="AE341">
        <v>-0.48992870088041518</v>
      </c>
      <c r="AF341">
        <v>0.1237150156699995</v>
      </c>
      <c r="AG341">
        <v>0.23504148436641981</v>
      </c>
      <c r="AH341">
        <v>1</v>
      </c>
      <c r="AI341">
        <v>1</v>
      </c>
      <c r="AJ341">
        <v>0.50318569144060066</v>
      </c>
      <c r="AK341">
        <v>0.23275004876129041</v>
      </c>
      <c r="AL341" t="s">
        <v>395</v>
      </c>
      <c r="AM341">
        <v>1.013165657937863</v>
      </c>
      <c r="AN341">
        <v>5.2005400127046283E-2</v>
      </c>
      <c r="AQ341">
        <v>6.5956579787130071E-2</v>
      </c>
      <c r="AR341">
        <v>2.0491619416899261E-2</v>
      </c>
      <c r="AY341">
        <v>3.8816350574041682E-2</v>
      </c>
      <c r="AZ341">
        <v>7.2454361040596132E-2</v>
      </c>
      <c r="BA341">
        <v>0.99695859948015031</v>
      </c>
      <c r="BB341">
        <v>0.99391719896030062</v>
      </c>
      <c r="BC341">
        <v>0.84306875152402105</v>
      </c>
      <c r="BD341">
        <v>1</v>
      </c>
      <c r="BE341">
        <v>1</v>
      </c>
      <c r="BF341">
        <v>-0.18142672512549191</v>
      </c>
      <c r="BG341">
        <v>4.3385547848604558E-2</v>
      </c>
      <c r="BH341">
        <v>-0.23913537445266131</v>
      </c>
      <c r="BI341">
        <v>0.32014979837714269</v>
      </c>
      <c r="BJ341">
        <v>-1.1396307612561229</v>
      </c>
      <c r="BK341">
        <v>-0.18142672512549191</v>
      </c>
    </row>
    <row r="342" spans="1:63" x14ac:dyDescent="0.25">
      <c r="B342" t="s">
        <v>500</v>
      </c>
      <c r="C342" t="s">
        <v>424</v>
      </c>
      <c r="D342">
        <v>275.79039999999998</v>
      </c>
      <c r="E342">
        <v>0.36699999999999999</v>
      </c>
      <c r="F342">
        <v>275.79039999999998</v>
      </c>
      <c r="G342">
        <v>0.67913742416921652</v>
      </c>
      <c r="H342">
        <v>8</v>
      </c>
      <c r="I342" t="s">
        <v>196</v>
      </c>
      <c r="J342" t="s">
        <v>620</v>
      </c>
      <c r="K342">
        <v>0.6714506090147444</v>
      </c>
      <c r="L342" t="s">
        <v>966</v>
      </c>
      <c r="M342">
        <v>0.32014979837714269</v>
      </c>
      <c r="N342">
        <v>1.172818168569356E-2</v>
      </c>
      <c r="O342">
        <v>-1.1396307612561229</v>
      </c>
      <c r="P342">
        <v>3.6407326662029747E-2</v>
      </c>
      <c r="Q342">
        <v>0.30261423327133041</v>
      </c>
      <c r="R342">
        <v>0.33850007113835689</v>
      </c>
      <c r="S342">
        <v>-1.1952964421493799</v>
      </c>
      <c r="T342">
        <v>-1.083230976483083</v>
      </c>
      <c r="U342">
        <v>0.90392703235844052</v>
      </c>
      <c r="V342">
        <v>1.0008658433209321</v>
      </c>
      <c r="W342">
        <v>3349.8096538793839</v>
      </c>
      <c r="X342">
        <v>3786.5626679153738</v>
      </c>
      <c r="Y342">
        <v>0</v>
      </c>
      <c r="Z342">
        <v>-0.6563157834252854</v>
      </c>
      <c r="AA342">
        <v>0.17837153047071319</v>
      </c>
      <c r="AB342">
        <v>0.1006738729993569</v>
      </c>
      <c r="AC342">
        <v>3.4596712194853232E-2</v>
      </c>
      <c r="AD342">
        <v>-0.81644018372611937</v>
      </c>
      <c r="AE342">
        <v>-0.48992870088041518</v>
      </c>
      <c r="AF342">
        <v>0.1237150156699995</v>
      </c>
      <c r="AG342">
        <v>0.23504148436641981</v>
      </c>
      <c r="AH342">
        <v>1</v>
      </c>
      <c r="AI342">
        <v>1</v>
      </c>
      <c r="AJ342">
        <v>0.50318569144060066</v>
      </c>
      <c r="AK342">
        <v>0.23275004876129041</v>
      </c>
      <c r="AL342" t="s">
        <v>395</v>
      </c>
      <c r="AM342">
        <v>1.013165657937863</v>
      </c>
      <c r="AN342">
        <v>5.2005400127046283E-2</v>
      </c>
      <c r="AQ342">
        <v>6.5956579787130071E-2</v>
      </c>
      <c r="AR342">
        <v>2.0491619416899261E-2</v>
      </c>
      <c r="AY342">
        <v>3.8816350574041682E-2</v>
      </c>
      <c r="AZ342">
        <v>7.2454361040596132E-2</v>
      </c>
      <c r="BA342">
        <v>0.99695859948015031</v>
      </c>
      <c r="BB342">
        <v>0.99391719896030062</v>
      </c>
      <c r="BC342">
        <v>0.84306875152402105</v>
      </c>
      <c r="BD342">
        <v>1</v>
      </c>
      <c r="BE342">
        <v>1</v>
      </c>
      <c r="BF342">
        <v>-0.1729566608331051</v>
      </c>
      <c r="BG342">
        <v>4.3406791482563503E-2</v>
      </c>
      <c r="BH342">
        <v>-0.25096918079639019</v>
      </c>
      <c r="BI342">
        <v>0.32014979837714269</v>
      </c>
      <c r="BJ342">
        <v>-1.1396307612561229</v>
      </c>
      <c r="BK342">
        <v>-0.1729566608331051</v>
      </c>
    </row>
    <row r="343" spans="1:63" x14ac:dyDescent="0.25">
      <c r="B343" t="s">
        <v>501</v>
      </c>
      <c r="C343" t="s">
        <v>424</v>
      </c>
      <c r="D343">
        <v>275.79039999999998</v>
      </c>
      <c r="E343">
        <v>0.33600000000000002</v>
      </c>
      <c r="F343">
        <v>275.79039999999998</v>
      </c>
      <c r="G343">
        <v>0.66984918919089598</v>
      </c>
      <c r="H343">
        <v>9</v>
      </c>
      <c r="I343" t="s">
        <v>196</v>
      </c>
      <c r="J343" t="s">
        <v>620</v>
      </c>
      <c r="K343">
        <v>0.6714506090147444</v>
      </c>
      <c r="L343" t="s">
        <v>966</v>
      </c>
      <c r="M343">
        <v>0.32014979837714269</v>
      </c>
      <c r="N343">
        <v>1.172818168569356E-2</v>
      </c>
      <c r="O343">
        <v>-1.1396307612561229</v>
      </c>
      <c r="P343">
        <v>3.6407326662029747E-2</v>
      </c>
      <c r="Q343">
        <v>0.30261423327133041</v>
      </c>
      <c r="R343">
        <v>0.33850007113835689</v>
      </c>
      <c r="S343">
        <v>-1.1952964421493799</v>
      </c>
      <c r="T343">
        <v>-1.083230976483083</v>
      </c>
      <c r="U343">
        <v>0.90392703235844052</v>
      </c>
      <c r="V343">
        <v>1.0008658433209321</v>
      </c>
      <c r="W343">
        <v>3349.8096538793839</v>
      </c>
      <c r="X343">
        <v>3786.5626679153738</v>
      </c>
      <c r="Y343">
        <v>0</v>
      </c>
      <c r="Z343">
        <v>-0.6563157834252854</v>
      </c>
      <c r="AA343">
        <v>0.17837153047071319</v>
      </c>
      <c r="AB343">
        <v>0.1006738729993569</v>
      </c>
      <c r="AC343">
        <v>3.4596712194853232E-2</v>
      </c>
      <c r="AD343">
        <v>-0.81644018372611937</v>
      </c>
      <c r="AE343">
        <v>-0.48992870088041518</v>
      </c>
      <c r="AF343">
        <v>0.1237150156699995</v>
      </c>
      <c r="AG343">
        <v>0.23504148436641981</v>
      </c>
      <c r="AH343">
        <v>1</v>
      </c>
      <c r="AI343">
        <v>1</v>
      </c>
      <c r="AJ343">
        <v>0.50318569144060066</v>
      </c>
      <c r="AK343">
        <v>0.23275004876129041</v>
      </c>
      <c r="AL343" t="s">
        <v>395</v>
      </c>
      <c r="AM343">
        <v>1.013165657937863</v>
      </c>
      <c r="AN343">
        <v>5.2005400127046283E-2</v>
      </c>
      <c r="AQ343">
        <v>6.5956579787130071E-2</v>
      </c>
      <c r="AR343">
        <v>2.0491619416899261E-2</v>
      </c>
      <c r="AY343">
        <v>3.8816350574041682E-2</v>
      </c>
      <c r="AZ343">
        <v>7.2454361040596132E-2</v>
      </c>
      <c r="BA343">
        <v>0.99695859948015031</v>
      </c>
      <c r="BB343">
        <v>0.99391719896030062</v>
      </c>
      <c r="BC343">
        <v>0.84306875152402105</v>
      </c>
      <c r="BD343">
        <v>1</v>
      </c>
      <c r="BE343">
        <v>1</v>
      </c>
      <c r="BF343">
        <v>-0.1820977318833743</v>
      </c>
      <c r="BG343">
        <v>4.3519113988379869E-2</v>
      </c>
      <c r="BH343">
        <v>-0.23898767732182391</v>
      </c>
      <c r="BI343">
        <v>0.32014979837714269</v>
      </c>
      <c r="BJ343">
        <v>-1.1396307612561229</v>
      </c>
      <c r="BK343">
        <v>-0.1820977318833743</v>
      </c>
    </row>
    <row r="344" spans="1:63" x14ac:dyDescent="0.25">
      <c r="B344" t="s">
        <v>502</v>
      </c>
      <c r="C344" t="s">
        <v>424</v>
      </c>
      <c r="D344">
        <v>275.79039999999998</v>
      </c>
      <c r="E344">
        <v>0.30099999999999999</v>
      </c>
      <c r="F344">
        <v>275.79039999999998</v>
      </c>
      <c r="G344">
        <v>0.6695289052261264</v>
      </c>
      <c r="H344">
        <v>14</v>
      </c>
      <c r="I344" t="s">
        <v>196</v>
      </c>
      <c r="J344" t="s">
        <v>620</v>
      </c>
      <c r="K344">
        <v>0.6714506090147444</v>
      </c>
      <c r="L344" t="s">
        <v>966</v>
      </c>
      <c r="M344">
        <v>0.32014979837714269</v>
      </c>
      <c r="N344">
        <v>1.172818168569356E-2</v>
      </c>
      <c r="O344">
        <v>-1.1396307612561229</v>
      </c>
      <c r="P344">
        <v>3.6407326662029747E-2</v>
      </c>
      <c r="Q344">
        <v>0.30261423327133041</v>
      </c>
      <c r="R344">
        <v>0.33850007113835689</v>
      </c>
      <c r="S344">
        <v>-1.1952964421493799</v>
      </c>
      <c r="T344">
        <v>-1.083230976483083</v>
      </c>
      <c r="U344">
        <v>0.90392703235844052</v>
      </c>
      <c r="V344">
        <v>1.0008658433209321</v>
      </c>
      <c r="W344">
        <v>3349.8096538793839</v>
      </c>
      <c r="X344">
        <v>3786.5626679153738</v>
      </c>
      <c r="Y344">
        <v>0</v>
      </c>
      <c r="Z344">
        <v>-0.6563157834252854</v>
      </c>
      <c r="AA344">
        <v>0.17837153047071319</v>
      </c>
      <c r="AB344">
        <v>0.1006738729993569</v>
      </c>
      <c r="AC344">
        <v>3.4596712194853232E-2</v>
      </c>
      <c r="AD344">
        <v>-0.81644018372611937</v>
      </c>
      <c r="AE344">
        <v>-0.48992870088041518</v>
      </c>
      <c r="AF344">
        <v>0.1237150156699995</v>
      </c>
      <c r="AG344">
        <v>0.23504148436641981</v>
      </c>
      <c r="AH344">
        <v>1</v>
      </c>
      <c r="AI344">
        <v>1</v>
      </c>
      <c r="AJ344">
        <v>0.50318569144060066</v>
      </c>
      <c r="AK344">
        <v>0.23275004876129041</v>
      </c>
      <c r="AL344" t="s">
        <v>395</v>
      </c>
      <c r="AM344">
        <v>1.013165657937863</v>
      </c>
      <c r="AN344">
        <v>5.2005400127046283E-2</v>
      </c>
      <c r="AQ344">
        <v>6.5956579787130071E-2</v>
      </c>
      <c r="AR344">
        <v>2.0491619416899261E-2</v>
      </c>
      <c r="AY344">
        <v>3.8816350574041682E-2</v>
      </c>
      <c r="AZ344">
        <v>7.2454361040596132E-2</v>
      </c>
      <c r="BA344">
        <v>0.99695859948015031</v>
      </c>
      <c r="BB344">
        <v>0.99391719896030062</v>
      </c>
      <c r="BC344">
        <v>0.84306875152402105</v>
      </c>
      <c r="BD344">
        <v>1</v>
      </c>
      <c r="BE344">
        <v>1</v>
      </c>
      <c r="BF344">
        <v>-0.18252354766344481</v>
      </c>
      <c r="BG344">
        <v>4.3211769465295161E-2</v>
      </c>
      <c r="BH344">
        <v>-0.23674627202060181</v>
      </c>
      <c r="BI344">
        <v>0.32014979837714269</v>
      </c>
      <c r="BJ344">
        <v>-1.1396307612561229</v>
      </c>
      <c r="BK344">
        <v>-0.18252354766344481</v>
      </c>
    </row>
    <row r="345" spans="1:63" x14ac:dyDescent="0.25">
      <c r="B345" t="s">
        <v>503</v>
      </c>
      <c r="C345" t="s">
        <v>424</v>
      </c>
      <c r="D345">
        <v>275.79039999999998</v>
      </c>
      <c r="E345">
        <v>0.27100000000000002</v>
      </c>
      <c r="F345">
        <v>275.79039999999998</v>
      </c>
      <c r="G345">
        <v>0.66696663350796892</v>
      </c>
      <c r="H345">
        <v>45</v>
      </c>
      <c r="I345" t="s">
        <v>196</v>
      </c>
      <c r="J345" t="s">
        <v>620</v>
      </c>
      <c r="K345">
        <v>0.6714506090147444</v>
      </c>
      <c r="L345" t="s">
        <v>966</v>
      </c>
      <c r="M345">
        <v>0.32014979837714269</v>
      </c>
      <c r="N345">
        <v>1.172818168569356E-2</v>
      </c>
      <c r="O345">
        <v>-1.1396307612561229</v>
      </c>
      <c r="P345">
        <v>3.6407326662029747E-2</v>
      </c>
      <c r="Q345">
        <v>0.30261423327133041</v>
      </c>
      <c r="R345">
        <v>0.33850007113835689</v>
      </c>
      <c r="S345">
        <v>-1.1952964421493799</v>
      </c>
      <c r="T345">
        <v>-1.083230976483083</v>
      </c>
      <c r="U345">
        <v>0.90392703235844052</v>
      </c>
      <c r="V345">
        <v>1.0008658433209321</v>
      </c>
      <c r="W345">
        <v>3349.8096538793839</v>
      </c>
      <c r="X345">
        <v>3786.5626679153738</v>
      </c>
      <c r="Y345">
        <v>0</v>
      </c>
      <c r="Z345">
        <v>-0.6563157834252854</v>
      </c>
      <c r="AA345">
        <v>0.17837153047071319</v>
      </c>
      <c r="AB345">
        <v>0.1006738729993569</v>
      </c>
      <c r="AC345">
        <v>3.4596712194853232E-2</v>
      </c>
      <c r="AD345">
        <v>-0.81644018372611937</v>
      </c>
      <c r="AE345">
        <v>-0.48992870088041518</v>
      </c>
      <c r="AF345">
        <v>0.1237150156699995</v>
      </c>
      <c r="AG345">
        <v>0.23504148436641981</v>
      </c>
      <c r="AH345">
        <v>1</v>
      </c>
      <c r="AI345">
        <v>1</v>
      </c>
      <c r="AJ345">
        <v>0.50318569144060066</v>
      </c>
      <c r="AK345">
        <v>0.23275004876129041</v>
      </c>
      <c r="AL345" t="s">
        <v>395</v>
      </c>
      <c r="AM345">
        <v>1.013165657937863</v>
      </c>
      <c r="AN345">
        <v>5.2005400127046283E-2</v>
      </c>
      <c r="AQ345">
        <v>6.5956579787130071E-2</v>
      </c>
      <c r="AR345">
        <v>2.0491619416899261E-2</v>
      </c>
      <c r="AY345">
        <v>3.8816350574041682E-2</v>
      </c>
      <c r="AZ345">
        <v>7.2454361040596132E-2</v>
      </c>
      <c r="BA345">
        <v>0.99695859948015031</v>
      </c>
      <c r="BB345">
        <v>0.99391719896030062</v>
      </c>
      <c r="BC345">
        <v>0.84306875152402105</v>
      </c>
      <c r="BD345">
        <v>1</v>
      </c>
      <c r="BE345">
        <v>1</v>
      </c>
      <c r="BF345">
        <v>-0.18506295909624981</v>
      </c>
      <c r="BG345">
        <v>4.2833406102766529E-2</v>
      </c>
      <c r="BH345">
        <v>-0.2314531568712743</v>
      </c>
      <c r="BI345">
        <v>0.32014979837714269</v>
      </c>
      <c r="BJ345">
        <v>-1.1396307612561229</v>
      </c>
      <c r="BK345">
        <v>-0.18506295909624981</v>
      </c>
    </row>
    <row r="346" spans="1:63" x14ac:dyDescent="0.25">
      <c r="B346" t="s">
        <v>504</v>
      </c>
      <c r="C346" t="s">
        <v>424</v>
      </c>
      <c r="D346">
        <v>275.79039999999998</v>
      </c>
      <c r="E346">
        <v>0.26100000000000001</v>
      </c>
      <c r="F346">
        <v>275.79039999999998</v>
      </c>
      <c r="G346">
        <v>0.67241146090905346</v>
      </c>
      <c r="H346">
        <v>47</v>
      </c>
      <c r="I346" t="s">
        <v>196</v>
      </c>
      <c r="J346" t="s">
        <v>620</v>
      </c>
      <c r="K346">
        <v>0.6714506090147444</v>
      </c>
      <c r="L346" t="s">
        <v>966</v>
      </c>
      <c r="M346">
        <v>0.32014979837714269</v>
      </c>
      <c r="N346">
        <v>1.172818168569356E-2</v>
      </c>
      <c r="O346">
        <v>-1.1396307612561229</v>
      </c>
      <c r="P346">
        <v>3.6407326662029747E-2</v>
      </c>
      <c r="Q346">
        <v>0.30261423327133041</v>
      </c>
      <c r="R346">
        <v>0.33850007113835689</v>
      </c>
      <c r="S346">
        <v>-1.1952964421493799</v>
      </c>
      <c r="T346">
        <v>-1.083230976483083</v>
      </c>
      <c r="U346">
        <v>0.90392703235844052</v>
      </c>
      <c r="V346">
        <v>1.0008658433209321</v>
      </c>
      <c r="W346">
        <v>3349.8096538793839</v>
      </c>
      <c r="X346">
        <v>3786.5626679153738</v>
      </c>
      <c r="Y346">
        <v>0</v>
      </c>
      <c r="Z346">
        <v>-0.6563157834252854</v>
      </c>
      <c r="AA346">
        <v>0.17837153047071319</v>
      </c>
      <c r="AB346">
        <v>0.1006738729993569</v>
      </c>
      <c r="AC346">
        <v>3.4596712194853232E-2</v>
      </c>
      <c r="AD346">
        <v>-0.81644018372611937</v>
      </c>
      <c r="AE346">
        <v>-0.48992870088041518</v>
      </c>
      <c r="AF346">
        <v>0.1237150156699995</v>
      </c>
      <c r="AG346">
        <v>0.23504148436641981</v>
      </c>
      <c r="AH346">
        <v>1</v>
      </c>
      <c r="AI346">
        <v>1</v>
      </c>
      <c r="AJ346">
        <v>0.50318569144060066</v>
      </c>
      <c r="AK346">
        <v>0.23275004876129041</v>
      </c>
      <c r="AL346" t="s">
        <v>395</v>
      </c>
      <c r="AM346">
        <v>1.013165657937863</v>
      </c>
      <c r="AN346">
        <v>5.2005400127046283E-2</v>
      </c>
      <c r="AQ346">
        <v>6.5956579787130071E-2</v>
      </c>
      <c r="AR346">
        <v>2.0491619416899261E-2</v>
      </c>
      <c r="AY346">
        <v>3.8816350574041682E-2</v>
      </c>
      <c r="AZ346">
        <v>7.2454361040596132E-2</v>
      </c>
      <c r="BA346">
        <v>0.99695859948015031</v>
      </c>
      <c r="BB346">
        <v>0.99391719896030062</v>
      </c>
      <c r="BC346">
        <v>0.84306875152402105</v>
      </c>
      <c r="BD346">
        <v>1</v>
      </c>
      <c r="BE346">
        <v>1</v>
      </c>
      <c r="BF346">
        <v>-0.17976174629977171</v>
      </c>
      <c r="BG346">
        <v>4.3492707094079708E-2</v>
      </c>
      <c r="BH346">
        <v>-0.24194639843757981</v>
      </c>
      <c r="BI346">
        <v>0.32014979837714269</v>
      </c>
      <c r="BJ346">
        <v>-1.1396307612561229</v>
      </c>
      <c r="BK346">
        <v>-0.17976174629977171</v>
      </c>
    </row>
    <row r="347" spans="1:63" x14ac:dyDescent="0.25">
      <c r="B347" t="s">
        <v>505</v>
      </c>
      <c r="C347" t="s">
        <v>424</v>
      </c>
      <c r="D347">
        <v>68.947599999999994</v>
      </c>
      <c r="E347">
        <v>0.40200000000000002</v>
      </c>
      <c r="F347">
        <v>68.947599999999994</v>
      </c>
      <c r="G347">
        <v>0.67721572038059852</v>
      </c>
      <c r="H347">
        <v>11</v>
      </c>
      <c r="I347" t="s">
        <v>196</v>
      </c>
      <c r="J347" t="s">
        <v>619</v>
      </c>
      <c r="K347">
        <v>0.67390611941131195</v>
      </c>
      <c r="L347" t="s">
        <v>967</v>
      </c>
      <c r="M347">
        <v>0.42313572866203492</v>
      </c>
      <c r="N347">
        <v>1.9719376655877561E-2</v>
      </c>
      <c r="O347">
        <v>-0.86114274758519127</v>
      </c>
      <c r="P347">
        <v>4.6485367741797963E-2</v>
      </c>
      <c r="Q347">
        <v>0.39474924469200318</v>
      </c>
      <c r="R347">
        <v>0.45475952987150958</v>
      </c>
      <c r="S347">
        <v>-0.92950453938287081</v>
      </c>
      <c r="T347">
        <v>-0.78798650551682659</v>
      </c>
      <c r="U347">
        <v>0.70426921305608947</v>
      </c>
      <c r="V347">
        <v>1.002214096225666</v>
      </c>
      <c r="W347">
        <v>3072.3641318261152</v>
      </c>
      <c r="X347">
        <v>3152.2985342195761</v>
      </c>
      <c r="Y347">
        <v>0</v>
      </c>
      <c r="Z347">
        <v>-0.61204215387982974</v>
      </c>
      <c r="AA347">
        <v>9.2605702244357213E-2</v>
      </c>
      <c r="AB347">
        <v>9.4680861503586761E-2</v>
      </c>
      <c r="AC347">
        <v>2.7599110048034808E-2</v>
      </c>
      <c r="AD347">
        <v>-0.72720594310648756</v>
      </c>
      <c r="AE347">
        <v>-0.42598220537841008</v>
      </c>
      <c r="AF347">
        <v>6.0223815934421887E-2</v>
      </c>
      <c r="AG347">
        <v>0.14762432632236969</v>
      </c>
      <c r="AH347">
        <v>1</v>
      </c>
      <c r="AI347">
        <v>1</v>
      </c>
      <c r="AJ347">
        <v>0.49311710058648828</v>
      </c>
      <c r="AK347">
        <v>0.2395707982725703</v>
      </c>
      <c r="AL347" t="s">
        <v>395</v>
      </c>
      <c r="AM347">
        <v>1.013165657937863</v>
      </c>
      <c r="AN347">
        <v>5.2005400127046283E-2</v>
      </c>
      <c r="AQ347">
        <v>6.5956579787130071E-2</v>
      </c>
      <c r="AR347">
        <v>2.0491619416899261E-2</v>
      </c>
      <c r="AY347">
        <v>3.8816350574041682E-2</v>
      </c>
      <c r="AZ347">
        <v>7.2454361040596132E-2</v>
      </c>
      <c r="BA347">
        <v>0.99695859948015031</v>
      </c>
      <c r="BB347">
        <v>0.99391719896030062</v>
      </c>
      <c r="BC347">
        <v>0.84306875152402105</v>
      </c>
      <c r="BD347">
        <v>1</v>
      </c>
      <c r="BE347">
        <v>1</v>
      </c>
      <c r="BF347">
        <v>-0.2147201544190096</v>
      </c>
      <c r="BG347">
        <v>3.9958173916295567E-2</v>
      </c>
      <c r="BH347">
        <v>-0.1860941932740991</v>
      </c>
      <c r="BI347">
        <v>0.42313572866203492</v>
      </c>
      <c r="BJ347">
        <v>-0.86114274758519127</v>
      </c>
      <c r="BK347">
        <v>-0.2147201544190096</v>
      </c>
    </row>
    <row r="348" spans="1:63" x14ac:dyDescent="0.25">
      <c r="B348" t="s">
        <v>506</v>
      </c>
      <c r="C348" t="s">
        <v>424</v>
      </c>
      <c r="D348">
        <v>68.947599999999994</v>
      </c>
      <c r="E348">
        <v>0.35099999999999998</v>
      </c>
      <c r="F348">
        <v>68.947599999999994</v>
      </c>
      <c r="G348">
        <v>0.67433316469767146</v>
      </c>
      <c r="H348">
        <v>247</v>
      </c>
      <c r="I348" t="s">
        <v>196</v>
      </c>
      <c r="J348" t="s">
        <v>619</v>
      </c>
      <c r="K348">
        <v>0.67390611941131195</v>
      </c>
      <c r="L348" t="s">
        <v>967</v>
      </c>
      <c r="M348">
        <v>0.42313572866203492</v>
      </c>
      <c r="N348">
        <v>1.9719376655877561E-2</v>
      </c>
      <c r="O348">
        <v>-0.86114274758519127</v>
      </c>
      <c r="P348">
        <v>4.6485367741797963E-2</v>
      </c>
      <c r="Q348">
        <v>0.39474924469200318</v>
      </c>
      <c r="R348">
        <v>0.45475952987150958</v>
      </c>
      <c r="S348">
        <v>-0.92950453938287081</v>
      </c>
      <c r="T348">
        <v>-0.78798650551682659</v>
      </c>
      <c r="U348">
        <v>0.70426921305608947</v>
      </c>
      <c r="V348">
        <v>1.002214096225666</v>
      </c>
      <c r="W348">
        <v>3072.3641318261152</v>
      </c>
      <c r="X348">
        <v>3152.2985342195761</v>
      </c>
      <c r="Y348">
        <v>0</v>
      </c>
      <c r="Z348">
        <v>-0.61204215387982974</v>
      </c>
      <c r="AA348">
        <v>9.2605702244357213E-2</v>
      </c>
      <c r="AB348">
        <v>9.4680861503586761E-2</v>
      </c>
      <c r="AC348">
        <v>2.7599110048034808E-2</v>
      </c>
      <c r="AD348">
        <v>-0.72720594310648756</v>
      </c>
      <c r="AE348">
        <v>-0.42598220537841008</v>
      </c>
      <c r="AF348">
        <v>6.0223815934421887E-2</v>
      </c>
      <c r="AG348">
        <v>0.14762432632236969</v>
      </c>
      <c r="AH348">
        <v>1</v>
      </c>
      <c r="AI348">
        <v>1</v>
      </c>
      <c r="AJ348">
        <v>0.49311710058648828</v>
      </c>
      <c r="AK348">
        <v>0.2395707982725703</v>
      </c>
      <c r="AL348" t="s">
        <v>395</v>
      </c>
      <c r="AM348">
        <v>1.013165657937863</v>
      </c>
      <c r="AN348">
        <v>5.2005400127046283E-2</v>
      </c>
      <c r="AQ348">
        <v>6.5956579787130071E-2</v>
      </c>
      <c r="AR348">
        <v>2.0491619416899261E-2</v>
      </c>
      <c r="AY348">
        <v>3.8816350574041682E-2</v>
      </c>
      <c r="AZ348">
        <v>7.2454361040596132E-2</v>
      </c>
      <c r="BA348">
        <v>0.99695859948015031</v>
      </c>
      <c r="BB348">
        <v>0.99391719896030062</v>
      </c>
      <c r="BC348">
        <v>0.84306875152402105</v>
      </c>
      <c r="BD348">
        <v>1</v>
      </c>
      <c r="BE348">
        <v>1</v>
      </c>
      <c r="BF348">
        <v>-0.2177045824054375</v>
      </c>
      <c r="BG348">
        <v>4.003576592275318E-2</v>
      </c>
      <c r="BH348">
        <v>-0.1838995095114416</v>
      </c>
      <c r="BI348">
        <v>0.42313572866203492</v>
      </c>
      <c r="BJ348">
        <v>-0.86114274758519127</v>
      </c>
      <c r="BK348">
        <v>-0.2177045824054375</v>
      </c>
    </row>
    <row r="349" spans="1:63" x14ac:dyDescent="0.25">
      <c r="B349" t="s">
        <v>507</v>
      </c>
      <c r="C349" t="s">
        <v>424</v>
      </c>
      <c r="D349">
        <v>68.947599999999994</v>
      </c>
      <c r="E349">
        <v>0.375</v>
      </c>
      <c r="F349">
        <v>68.947599999999994</v>
      </c>
      <c r="G349">
        <v>0.67433316469767146</v>
      </c>
      <c r="H349">
        <v>48</v>
      </c>
      <c r="I349" t="s">
        <v>196</v>
      </c>
      <c r="J349" t="s">
        <v>619</v>
      </c>
      <c r="K349">
        <v>0.67390611941131195</v>
      </c>
      <c r="L349" t="s">
        <v>967</v>
      </c>
      <c r="M349">
        <v>0.42313572866203492</v>
      </c>
      <c r="N349">
        <v>1.9719376655877561E-2</v>
      </c>
      <c r="O349">
        <v>-0.86114274758519127</v>
      </c>
      <c r="P349">
        <v>4.6485367741797963E-2</v>
      </c>
      <c r="Q349">
        <v>0.39474924469200318</v>
      </c>
      <c r="R349">
        <v>0.45475952987150958</v>
      </c>
      <c r="S349">
        <v>-0.92950453938287081</v>
      </c>
      <c r="T349">
        <v>-0.78798650551682659</v>
      </c>
      <c r="U349">
        <v>0.70426921305608947</v>
      </c>
      <c r="V349">
        <v>1.002214096225666</v>
      </c>
      <c r="W349">
        <v>3072.3641318261152</v>
      </c>
      <c r="X349">
        <v>3152.2985342195761</v>
      </c>
      <c r="Y349">
        <v>0</v>
      </c>
      <c r="Z349">
        <v>-0.61204215387982974</v>
      </c>
      <c r="AA349">
        <v>9.2605702244357213E-2</v>
      </c>
      <c r="AB349">
        <v>9.4680861503586761E-2</v>
      </c>
      <c r="AC349">
        <v>2.7599110048034808E-2</v>
      </c>
      <c r="AD349">
        <v>-0.72720594310648756</v>
      </c>
      <c r="AE349">
        <v>-0.42598220537841008</v>
      </c>
      <c r="AF349">
        <v>6.0223815934421887E-2</v>
      </c>
      <c r="AG349">
        <v>0.14762432632236969</v>
      </c>
      <c r="AH349">
        <v>1</v>
      </c>
      <c r="AI349">
        <v>1</v>
      </c>
      <c r="AJ349">
        <v>0.49311710058648828</v>
      </c>
      <c r="AK349">
        <v>0.2395707982725703</v>
      </c>
      <c r="AL349" t="s">
        <v>395</v>
      </c>
      <c r="AM349">
        <v>1.013165657937863</v>
      </c>
      <c r="AN349">
        <v>5.2005400127046283E-2</v>
      </c>
      <c r="AQ349">
        <v>6.5956579787130071E-2</v>
      </c>
      <c r="AR349">
        <v>2.0491619416899261E-2</v>
      </c>
      <c r="AY349">
        <v>3.8816350574041682E-2</v>
      </c>
      <c r="AZ349">
        <v>7.2454361040596132E-2</v>
      </c>
      <c r="BA349">
        <v>0.99695859948015031</v>
      </c>
      <c r="BB349">
        <v>0.99391719896030062</v>
      </c>
      <c r="BC349">
        <v>0.84306875152402105</v>
      </c>
      <c r="BD349">
        <v>1</v>
      </c>
      <c r="BE349">
        <v>1</v>
      </c>
      <c r="BF349">
        <v>-0.217731653197694</v>
      </c>
      <c r="BG349">
        <v>3.9786854799539598E-2</v>
      </c>
      <c r="BH349">
        <v>-0.18273344373780279</v>
      </c>
      <c r="BI349">
        <v>0.42313572866203492</v>
      </c>
      <c r="BJ349">
        <v>-0.86114274758519127</v>
      </c>
      <c r="BK349">
        <v>-0.217731653197694</v>
      </c>
    </row>
    <row r="350" spans="1:63" x14ac:dyDescent="0.25">
      <c r="B350" t="s">
        <v>508</v>
      </c>
      <c r="C350" t="s">
        <v>424</v>
      </c>
      <c r="D350">
        <v>68.947599999999994</v>
      </c>
      <c r="E350">
        <v>0.41199999999999998</v>
      </c>
      <c r="F350">
        <v>68.947599999999994</v>
      </c>
      <c r="G350">
        <v>0.67016947315566577</v>
      </c>
      <c r="H350">
        <v>11</v>
      </c>
      <c r="I350" t="s">
        <v>196</v>
      </c>
      <c r="J350" t="s">
        <v>619</v>
      </c>
      <c r="K350">
        <v>0.67390611941131195</v>
      </c>
      <c r="L350" t="s">
        <v>967</v>
      </c>
      <c r="M350">
        <v>0.42313572866203492</v>
      </c>
      <c r="N350">
        <v>1.9719376655877561E-2</v>
      </c>
      <c r="O350">
        <v>-0.86114274758519127</v>
      </c>
      <c r="P350">
        <v>4.6485367741797963E-2</v>
      </c>
      <c r="Q350">
        <v>0.39474924469200318</v>
      </c>
      <c r="R350">
        <v>0.45475952987150958</v>
      </c>
      <c r="S350">
        <v>-0.92950453938287081</v>
      </c>
      <c r="T350">
        <v>-0.78798650551682659</v>
      </c>
      <c r="U350">
        <v>0.70426921305608947</v>
      </c>
      <c r="V350">
        <v>1.002214096225666</v>
      </c>
      <c r="W350">
        <v>3072.3641318261152</v>
      </c>
      <c r="X350">
        <v>3152.2985342195761</v>
      </c>
      <c r="Y350">
        <v>0</v>
      </c>
      <c r="Z350">
        <v>-0.61204215387982974</v>
      </c>
      <c r="AA350">
        <v>9.2605702244357213E-2</v>
      </c>
      <c r="AB350">
        <v>9.4680861503586761E-2</v>
      </c>
      <c r="AC350">
        <v>2.7599110048034808E-2</v>
      </c>
      <c r="AD350">
        <v>-0.72720594310648756</v>
      </c>
      <c r="AE350">
        <v>-0.42598220537841008</v>
      </c>
      <c r="AF350">
        <v>6.0223815934421887E-2</v>
      </c>
      <c r="AG350">
        <v>0.14762432632236969</v>
      </c>
      <c r="AH350">
        <v>1</v>
      </c>
      <c r="AI350">
        <v>1</v>
      </c>
      <c r="AJ350">
        <v>0.49311710058648828</v>
      </c>
      <c r="AK350">
        <v>0.2395707982725703</v>
      </c>
      <c r="AL350" t="s">
        <v>395</v>
      </c>
      <c r="AM350">
        <v>1.013165657937863</v>
      </c>
      <c r="AN350">
        <v>5.2005400127046283E-2</v>
      </c>
      <c r="AQ350">
        <v>6.5956579787130071E-2</v>
      </c>
      <c r="AR350">
        <v>2.0491619416899261E-2</v>
      </c>
      <c r="AY350">
        <v>3.8816350574041682E-2</v>
      </c>
      <c r="AZ350">
        <v>7.2454361040596132E-2</v>
      </c>
      <c r="BA350">
        <v>0.99695859948015031</v>
      </c>
      <c r="BB350">
        <v>0.99391719896030062</v>
      </c>
      <c r="BC350">
        <v>0.84306875152402105</v>
      </c>
      <c r="BD350">
        <v>1</v>
      </c>
      <c r="BE350">
        <v>1</v>
      </c>
      <c r="BF350">
        <v>-0.22196084589514939</v>
      </c>
      <c r="BG350">
        <v>3.9847295339616381E-2</v>
      </c>
      <c r="BH350">
        <v>-0.1795239839662513</v>
      </c>
      <c r="BI350">
        <v>0.42313572866203492</v>
      </c>
      <c r="BJ350">
        <v>-0.86114274758519127</v>
      </c>
      <c r="BK350">
        <v>-0.22196084589514939</v>
      </c>
    </row>
    <row r="351" spans="1:63" x14ac:dyDescent="0.25">
      <c r="B351" t="s">
        <v>509</v>
      </c>
      <c r="C351" t="s">
        <v>424</v>
      </c>
      <c r="D351">
        <v>68.947599999999994</v>
      </c>
      <c r="E351">
        <v>0.441</v>
      </c>
      <c r="F351">
        <v>68.947599999999994</v>
      </c>
      <c r="G351">
        <v>0.67337231280336241</v>
      </c>
      <c r="H351">
        <v>9</v>
      </c>
      <c r="I351" t="s">
        <v>196</v>
      </c>
      <c r="J351" t="s">
        <v>619</v>
      </c>
      <c r="K351">
        <v>0.67390611941131195</v>
      </c>
      <c r="L351" t="s">
        <v>967</v>
      </c>
      <c r="M351">
        <v>0.42313572866203492</v>
      </c>
      <c r="N351">
        <v>1.9719376655877561E-2</v>
      </c>
      <c r="O351">
        <v>-0.86114274758519127</v>
      </c>
      <c r="P351">
        <v>4.6485367741797963E-2</v>
      </c>
      <c r="Q351">
        <v>0.39474924469200318</v>
      </c>
      <c r="R351">
        <v>0.45475952987150958</v>
      </c>
      <c r="S351">
        <v>-0.92950453938287081</v>
      </c>
      <c r="T351">
        <v>-0.78798650551682659</v>
      </c>
      <c r="U351">
        <v>0.70426921305608947</v>
      </c>
      <c r="V351">
        <v>1.002214096225666</v>
      </c>
      <c r="W351">
        <v>3072.3641318261152</v>
      </c>
      <c r="X351">
        <v>3152.2985342195761</v>
      </c>
      <c r="Y351">
        <v>0</v>
      </c>
      <c r="Z351">
        <v>-0.61204215387982974</v>
      </c>
      <c r="AA351">
        <v>9.2605702244357213E-2</v>
      </c>
      <c r="AB351">
        <v>9.4680861503586761E-2</v>
      </c>
      <c r="AC351">
        <v>2.7599110048034808E-2</v>
      </c>
      <c r="AD351">
        <v>-0.72720594310648756</v>
      </c>
      <c r="AE351">
        <v>-0.42598220537841008</v>
      </c>
      <c r="AF351">
        <v>6.0223815934421887E-2</v>
      </c>
      <c r="AG351">
        <v>0.14762432632236969</v>
      </c>
      <c r="AH351">
        <v>1</v>
      </c>
      <c r="AI351">
        <v>1</v>
      </c>
      <c r="AJ351">
        <v>0.49311710058648828</v>
      </c>
      <c r="AK351">
        <v>0.2395707982725703</v>
      </c>
      <c r="AL351" t="s">
        <v>395</v>
      </c>
      <c r="AM351">
        <v>1.013165657937863</v>
      </c>
      <c r="AN351">
        <v>5.2005400127046283E-2</v>
      </c>
      <c r="AQ351">
        <v>6.5956579787130071E-2</v>
      </c>
      <c r="AR351">
        <v>2.0491619416899261E-2</v>
      </c>
      <c r="AY351">
        <v>3.8816350574041682E-2</v>
      </c>
      <c r="AZ351">
        <v>7.2454361040596132E-2</v>
      </c>
      <c r="BA351">
        <v>0.99695859948015031</v>
      </c>
      <c r="BB351">
        <v>0.99391719896030062</v>
      </c>
      <c r="BC351">
        <v>0.84306875152402105</v>
      </c>
      <c r="BD351">
        <v>1</v>
      </c>
      <c r="BE351">
        <v>1</v>
      </c>
      <c r="BF351">
        <v>-0.2185486725422324</v>
      </c>
      <c r="BG351">
        <v>4.0290779727796003E-2</v>
      </c>
      <c r="BH351">
        <v>-0.18435609449885909</v>
      </c>
      <c r="BI351">
        <v>0.42313572866203492</v>
      </c>
      <c r="BJ351">
        <v>-0.86114274758519127</v>
      </c>
      <c r="BK351">
        <v>-0.2185486725422324</v>
      </c>
    </row>
    <row r="352" spans="1:63" x14ac:dyDescent="0.25">
      <c r="B352" t="s">
        <v>510</v>
      </c>
      <c r="C352" t="s">
        <v>424</v>
      </c>
      <c r="D352">
        <v>68.947599999999994</v>
      </c>
      <c r="E352">
        <v>0.49</v>
      </c>
      <c r="F352">
        <v>68.947599999999994</v>
      </c>
      <c r="G352">
        <v>0.67401288073290178</v>
      </c>
      <c r="H352">
        <v>7</v>
      </c>
      <c r="I352" t="s">
        <v>196</v>
      </c>
      <c r="J352" t="s">
        <v>619</v>
      </c>
      <c r="K352">
        <v>0.67390611941131195</v>
      </c>
      <c r="L352" t="s">
        <v>967</v>
      </c>
      <c r="M352">
        <v>0.42313572866203492</v>
      </c>
      <c r="N352">
        <v>1.9719376655877561E-2</v>
      </c>
      <c r="O352">
        <v>-0.86114274758519127</v>
      </c>
      <c r="P352">
        <v>4.6485367741797963E-2</v>
      </c>
      <c r="Q352">
        <v>0.39474924469200318</v>
      </c>
      <c r="R352">
        <v>0.45475952987150958</v>
      </c>
      <c r="S352">
        <v>-0.92950453938287081</v>
      </c>
      <c r="T352">
        <v>-0.78798650551682659</v>
      </c>
      <c r="U352">
        <v>0.70426921305608947</v>
      </c>
      <c r="V352">
        <v>1.002214096225666</v>
      </c>
      <c r="W352">
        <v>3072.3641318261152</v>
      </c>
      <c r="X352">
        <v>3152.2985342195761</v>
      </c>
      <c r="Y352">
        <v>0</v>
      </c>
      <c r="Z352">
        <v>-0.61204215387982974</v>
      </c>
      <c r="AA352">
        <v>9.2605702244357213E-2</v>
      </c>
      <c r="AB352">
        <v>9.4680861503586761E-2</v>
      </c>
      <c r="AC352">
        <v>2.7599110048034808E-2</v>
      </c>
      <c r="AD352">
        <v>-0.72720594310648756</v>
      </c>
      <c r="AE352">
        <v>-0.42598220537841008</v>
      </c>
      <c r="AF352">
        <v>6.0223815934421887E-2</v>
      </c>
      <c r="AG352">
        <v>0.14762432632236969</v>
      </c>
      <c r="AH352">
        <v>1</v>
      </c>
      <c r="AI352">
        <v>1</v>
      </c>
      <c r="AJ352">
        <v>0.49311710058648828</v>
      </c>
      <c r="AK352">
        <v>0.2395707982725703</v>
      </c>
      <c r="AL352" t="s">
        <v>395</v>
      </c>
      <c r="AM352">
        <v>1.013165657937863</v>
      </c>
      <c r="AN352">
        <v>5.2005400127046283E-2</v>
      </c>
      <c r="AQ352">
        <v>6.5956579787130071E-2</v>
      </c>
      <c r="AR352">
        <v>2.0491619416899261E-2</v>
      </c>
      <c r="AY352">
        <v>3.8816350574041682E-2</v>
      </c>
      <c r="AZ352">
        <v>7.2454361040596132E-2</v>
      </c>
      <c r="BA352">
        <v>0.99695859948015031</v>
      </c>
      <c r="BB352">
        <v>0.99391719896030062</v>
      </c>
      <c r="BC352">
        <v>0.84306875152402105</v>
      </c>
      <c r="BD352">
        <v>1</v>
      </c>
      <c r="BE352">
        <v>1</v>
      </c>
      <c r="BF352">
        <v>-0.21766974966949021</v>
      </c>
      <c r="BG352">
        <v>4.0650502568234131E-2</v>
      </c>
      <c r="BH352">
        <v>-0.18675310937765979</v>
      </c>
      <c r="BI352">
        <v>0.42313572866203492</v>
      </c>
      <c r="BJ352">
        <v>-0.86114274758519127</v>
      </c>
      <c r="BK352">
        <v>-0.21766974966949021</v>
      </c>
    </row>
    <row r="353" spans="2:63" x14ac:dyDescent="0.25">
      <c r="B353" t="s">
        <v>512</v>
      </c>
      <c r="C353" t="s">
        <v>424</v>
      </c>
      <c r="D353">
        <v>551.58079999999995</v>
      </c>
      <c r="E353">
        <v>0.23499999999999999</v>
      </c>
      <c r="F353">
        <v>551.58079999999995</v>
      </c>
      <c r="G353">
        <v>0.65863925042395743</v>
      </c>
      <c r="H353">
        <v>22</v>
      </c>
      <c r="I353" t="s">
        <v>196</v>
      </c>
      <c r="J353" t="s">
        <v>616</v>
      </c>
      <c r="K353">
        <v>0.65823889546799541</v>
      </c>
      <c r="L353" t="s">
        <v>968</v>
      </c>
      <c r="M353">
        <v>0.24673366155154219</v>
      </c>
      <c r="N353">
        <v>1.5892451505722788E-2</v>
      </c>
      <c r="O353">
        <v>-1.401444714797359</v>
      </c>
      <c r="P353">
        <v>6.2925212076801615E-2</v>
      </c>
      <c r="Q353">
        <v>0.22487081879024279</v>
      </c>
      <c r="R353">
        <v>0.26933194763321971</v>
      </c>
      <c r="S353">
        <v>-1.49222918043287</v>
      </c>
      <c r="T353">
        <v>-1.3118106540688681</v>
      </c>
      <c r="U353">
        <v>0.96696960248508257</v>
      </c>
      <c r="V353">
        <v>1.0021557242548931</v>
      </c>
      <c r="W353">
        <v>2677.3326701334781</v>
      </c>
      <c r="X353">
        <v>3415.878027793392</v>
      </c>
      <c r="Y353">
        <v>0</v>
      </c>
      <c r="Z353">
        <v>-0.83527486114705018</v>
      </c>
      <c r="AA353">
        <v>0.20938367756795431</v>
      </c>
      <c r="AB353">
        <v>0.14989161809691601</v>
      </c>
      <c r="AC353">
        <v>4.8041703398882633E-2</v>
      </c>
      <c r="AD353">
        <v>-1.081176860656752</v>
      </c>
      <c r="AE353">
        <v>-0.59848504844850547</v>
      </c>
      <c r="AF353">
        <v>0.12968680878723091</v>
      </c>
      <c r="AG353">
        <v>0.28436840027229332</v>
      </c>
      <c r="AH353">
        <v>1</v>
      </c>
      <c r="AI353">
        <v>1</v>
      </c>
      <c r="AJ353">
        <v>0.50501061764979194</v>
      </c>
      <c r="AK353">
        <v>0.18454869881690431</v>
      </c>
      <c r="AL353" t="s">
        <v>395</v>
      </c>
      <c r="AM353">
        <v>1.013165657937863</v>
      </c>
      <c r="AN353">
        <v>5.2005400127046283E-2</v>
      </c>
      <c r="AQ353">
        <v>6.5956579787130071E-2</v>
      </c>
      <c r="AR353">
        <v>2.0491619416899261E-2</v>
      </c>
      <c r="AY353">
        <v>3.8816350574041682E-2</v>
      </c>
      <c r="AZ353">
        <v>7.2454361040596132E-2</v>
      </c>
      <c r="BA353">
        <v>0.99695859948015031</v>
      </c>
      <c r="BB353">
        <v>0.99391719896030062</v>
      </c>
      <c r="BC353">
        <v>0.84306875152402105</v>
      </c>
      <c r="BD353">
        <v>1</v>
      </c>
      <c r="BE353">
        <v>1</v>
      </c>
      <c r="BF353">
        <v>-0.17376626008508431</v>
      </c>
      <c r="BG353">
        <v>4.6306860672907083E-2</v>
      </c>
      <c r="BH353">
        <v>-0.26648936709711668</v>
      </c>
      <c r="BI353">
        <v>0.24673366155154219</v>
      </c>
      <c r="BJ353">
        <v>-1.401444714797359</v>
      </c>
      <c r="BK353">
        <v>-0.17376626008508431</v>
      </c>
    </row>
    <row r="354" spans="2:63" x14ac:dyDescent="0.25">
      <c r="B354" t="s">
        <v>513</v>
      </c>
      <c r="C354" t="s">
        <v>424</v>
      </c>
      <c r="D354">
        <v>551.58079999999995</v>
      </c>
      <c r="E354">
        <v>0.316</v>
      </c>
      <c r="F354">
        <v>551.58079999999995</v>
      </c>
      <c r="G354">
        <v>0.65895953438872712</v>
      </c>
      <c r="H354">
        <v>5</v>
      </c>
      <c r="I354" t="s">
        <v>196</v>
      </c>
      <c r="J354" t="s">
        <v>616</v>
      </c>
      <c r="K354">
        <v>0.65823889546799541</v>
      </c>
      <c r="L354" t="s">
        <v>968</v>
      </c>
      <c r="M354">
        <v>0.24673366155154219</v>
      </c>
      <c r="N354">
        <v>1.5892451505722788E-2</v>
      </c>
      <c r="O354">
        <v>-1.401444714797359</v>
      </c>
      <c r="P354">
        <v>6.2925212076801615E-2</v>
      </c>
      <c r="Q354">
        <v>0.22487081879024279</v>
      </c>
      <c r="R354">
        <v>0.26933194763321971</v>
      </c>
      <c r="S354">
        <v>-1.49222918043287</v>
      </c>
      <c r="T354">
        <v>-1.3118106540688681</v>
      </c>
      <c r="U354">
        <v>0.96696960248508257</v>
      </c>
      <c r="V354">
        <v>1.0021557242548931</v>
      </c>
      <c r="W354">
        <v>2677.3326701334781</v>
      </c>
      <c r="X354">
        <v>3415.878027793392</v>
      </c>
      <c r="Y354">
        <v>0</v>
      </c>
      <c r="Z354">
        <v>-0.83527486114705018</v>
      </c>
      <c r="AA354">
        <v>0.20938367756795431</v>
      </c>
      <c r="AB354">
        <v>0.14989161809691601</v>
      </c>
      <c r="AC354">
        <v>4.8041703398882633E-2</v>
      </c>
      <c r="AD354">
        <v>-1.081176860656752</v>
      </c>
      <c r="AE354">
        <v>-0.59848504844850547</v>
      </c>
      <c r="AF354">
        <v>0.12968680878723091</v>
      </c>
      <c r="AG354">
        <v>0.28436840027229332</v>
      </c>
      <c r="AH354">
        <v>1</v>
      </c>
      <c r="AI354">
        <v>1</v>
      </c>
      <c r="AJ354">
        <v>0.50501061764979194</v>
      </c>
      <c r="AK354">
        <v>0.18454869881690431</v>
      </c>
      <c r="AL354" t="s">
        <v>395</v>
      </c>
      <c r="AM354">
        <v>1.013165657937863</v>
      </c>
      <c r="AN354">
        <v>5.2005400127046283E-2</v>
      </c>
      <c r="AQ354">
        <v>6.5956579787130071E-2</v>
      </c>
      <c r="AR354">
        <v>2.0491619416899261E-2</v>
      </c>
      <c r="AY354">
        <v>3.8816350574041682E-2</v>
      </c>
      <c r="AZ354">
        <v>7.2454361040596132E-2</v>
      </c>
      <c r="BA354">
        <v>0.99695859948015031</v>
      </c>
      <c r="BB354">
        <v>0.99391719896030062</v>
      </c>
      <c r="BC354">
        <v>0.84306875152402105</v>
      </c>
      <c r="BD354">
        <v>1</v>
      </c>
      <c r="BE354">
        <v>1</v>
      </c>
      <c r="BF354">
        <v>-0.17345730994269201</v>
      </c>
      <c r="BG354">
        <v>4.5513118955628318E-2</v>
      </c>
      <c r="BH354">
        <v>-0.2623880133426793</v>
      </c>
      <c r="BI354">
        <v>0.24673366155154219</v>
      </c>
      <c r="BJ354">
        <v>-1.401444714797359</v>
      </c>
      <c r="BK354">
        <v>-0.17345730994269201</v>
      </c>
    </row>
    <row r="355" spans="2:63" x14ac:dyDescent="0.25">
      <c r="B355" t="s">
        <v>514</v>
      </c>
      <c r="C355" t="s">
        <v>424</v>
      </c>
      <c r="D355">
        <v>551.58079999999995</v>
      </c>
      <c r="E355">
        <v>0.214</v>
      </c>
      <c r="F355">
        <v>551.58079999999995</v>
      </c>
      <c r="G355">
        <v>0.65799868249441817</v>
      </c>
      <c r="H355">
        <v>22</v>
      </c>
      <c r="I355" t="s">
        <v>196</v>
      </c>
      <c r="J355" t="s">
        <v>616</v>
      </c>
      <c r="K355">
        <v>0.65823889546799541</v>
      </c>
      <c r="L355" t="s">
        <v>968</v>
      </c>
      <c r="M355">
        <v>0.24673366155154219</v>
      </c>
      <c r="N355">
        <v>1.5892451505722788E-2</v>
      </c>
      <c r="O355">
        <v>-1.401444714797359</v>
      </c>
      <c r="P355">
        <v>6.2925212076801615E-2</v>
      </c>
      <c r="Q355">
        <v>0.22487081879024279</v>
      </c>
      <c r="R355">
        <v>0.26933194763321971</v>
      </c>
      <c r="S355">
        <v>-1.49222918043287</v>
      </c>
      <c r="T355">
        <v>-1.3118106540688681</v>
      </c>
      <c r="U355">
        <v>0.96696960248508257</v>
      </c>
      <c r="V355">
        <v>1.0021557242548931</v>
      </c>
      <c r="W355">
        <v>2677.3326701334781</v>
      </c>
      <c r="X355">
        <v>3415.878027793392</v>
      </c>
      <c r="Y355">
        <v>0</v>
      </c>
      <c r="Z355">
        <v>-0.83527486114705018</v>
      </c>
      <c r="AA355">
        <v>0.20938367756795431</v>
      </c>
      <c r="AB355">
        <v>0.14989161809691601</v>
      </c>
      <c r="AC355">
        <v>4.8041703398882633E-2</v>
      </c>
      <c r="AD355">
        <v>-1.081176860656752</v>
      </c>
      <c r="AE355">
        <v>-0.59848504844850547</v>
      </c>
      <c r="AF355">
        <v>0.12968680878723091</v>
      </c>
      <c r="AG355">
        <v>0.28436840027229332</v>
      </c>
      <c r="AH355">
        <v>1</v>
      </c>
      <c r="AI355">
        <v>1</v>
      </c>
      <c r="AJ355">
        <v>0.50501061764979194</v>
      </c>
      <c r="AK355">
        <v>0.18454869881690431</v>
      </c>
      <c r="AL355" t="s">
        <v>395</v>
      </c>
      <c r="AM355">
        <v>1.013165657937863</v>
      </c>
      <c r="AN355">
        <v>5.2005400127046283E-2</v>
      </c>
      <c r="AQ355">
        <v>6.5956579787130071E-2</v>
      </c>
      <c r="AR355">
        <v>2.0491619416899261E-2</v>
      </c>
      <c r="AY355">
        <v>3.8816350574041682E-2</v>
      </c>
      <c r="AZ355">
        <v>7.2454361040596132E-2</v>
      </c>
      <c r="BA355">
        <v>0.99695859948015031</v>
      </c>
      <c r="BB355">
        <v>0.99391719896030062</v>
      </c>
      <c r="BC355">
        <v>0.84306875152402105</v>
      </c>
      <c r="BD355">
        <v>1</v>
      </c>
      <c r="BE355">
        <v>1</v>
      </c>
      <c r="BF355">
        <v>-0.1743889320842138</v>
      </c>
      <c r="BG355">
        <v>4.5290840536526003E-2</v>
      </c>
      <c r="BH355">
        <v>-0.25971166859749267</v>
      </c>
      <c r="BI355">
        <v>0.24673366155154219</v>
      </c>
      <c r="BJ355">
        <v>-1.401444714797359</v>
      </c>
      <c r="BK355">
        <v>-0.1743889320842138</v>
      </c>
    </row>
    <row r="356" spans="2:63" x14ac:dyDescent="0.25">
      <c r="B356" t="s">
        <v>515</v>
      </c>
      <c r="C356" t="s">
        <v>424</v>
      </c>
      <c r="D356">
        <v>551.58079999999995</v>
      </c>
      <c r="E356">
        <v>0.19700000000000001</v>
      </c>
      <c r="F356">
        <v>551.58079999999995</v>
      </c>
      <c r="G356">
        <v>0.6573581145648788</v>
      </c>
      <c r="H356">
        <v>45</v>
      </c>
      <c r="I356" t="s">
        <v>196</v>
      </c>
      <c r="J356" t="s">
        <v>616</v>
      </c>
      <c r="K356">
        <v>0.65823889546799541</v>
      </c>
      <c r="L356" t="s">
        <v>968</v>
      </c>
      <c r="M356">
        <v>0.24673366155154219</v>
      </c>
      <c r="N356">
        <v>1.5892451505722788E-2</v>
      </c>
      <c r="O356">
        <v>-1.401444714797359</v>
      </c>
      <c r="P356">
        <v>6.2925212076801615E-2</v>
      </c>
      <c r="Q356">
        <v>0.22487081879024279</v>
      </c>
      <c r="R356">
        <v>0.26933194763321971</v>
      </c>
      <c r="S356">
        <v>-1.49222918043287</v>
      </c>
      <c r="T356">
        <v>-1.3118106540688681</v>
      </c>
      <c r="U356">
        <v>0.96696960248508257</v>
      </c>
      <c r="V356">
        <v>1.0021557242548931</v>
      </c>
      <c r="W356">
        <v>2677.3326701334781</v>
      </c>
      <c r="X356">
        <v>3415.878027793392</v>
      </c>
      <c r="Y356">
        <v>0</v>
      </c>
      <c r="Z356">
        <v>-0.83527486114705018</v>
      </c>
      <c r="AA356">
        <v>0.20938367756795431</v>
      </c>
      <c r="AB356">
        <v>0.14989161809691601</v>
      </c>
      <c r="AC356">
        <v>4.8041703398882633E-2</v>
      </c>
      <c r="AD356">
        <v>-1.081176860656752</v>
      </c>
      <c r="AE356">
        <v>-0.59848504844850547</v>
      </c>
      <c r="AF356">
        <v>0.12968680878723091</v>
      </c>
      <c r="AG356">
        <v>0.28436840027229332</v>
      </c>
      <c r="AH356">
        <v>1</v>
      </c>
      <c r="AI356">
        <v>1</v>
      </c>
      <c r="AJ356">
        <v>0.50501061764979194</v>
      </c>
      <c r="AK356">
        <v>0.18454869881690431</v>
      </c>
      <c r="AL356" t="s">
        <v>395</v>
      </c>
      <c r="AM356">
        <v>1.013165657937863</v>
      </c>
      <c r="AN356">
        <v>5.2005400127046283E-2</v>
      </c>
      <c r="AQ356">
        <v>6.5956579787130071E-2</v>
      </c>
      <c r="AR356">
        <v>2.0491619416899261E-2</v>
      </c>
      <c r="AY356">
        <v>3.8816350574041682E-2</v>
      </c>
      <c r="AZ356">
        <v>7.2454361040596132E-2</v>
      </c>
      <c r="BA356">
        <v>0.99695859948015031</v>
      </c>
      <c r="BB356">
        <v>0.99391719896030062</v>
      </c>
      <c r="BC356">
        <v>0.84306875152402105</v>
      </c>
      <c r="BD356">
        <v>1</v>
      </c>
      <c r="BE356">
        <v>1</v>
      </c>
      <c r="BF356">
        <v>-0.17501669880282519</v>
      </c>
      <c r="BG356">
        <v>4.5694130240060013E-2</v>
      </c>
      <c r="BH356">
        <v>-0.26108440253200788</v>
      </c>
      <c r="BI356">
        <v>0.24673366155154219</v>
      </c>
      <c r="BJ356">
        <v>-1.401444714797359</v>
      </c>
      <c r="BK356">
        <v>-0.17501669880282519</v>
      </c>
    </row>
    <row r="357" spans="2:63" x14ac:dyDescent="0.25">
      <c r="B357" t="s">
        <v>516</v>
      </c>
      <c r="C357" t="s">
        <v>424</v>
      </c>
      <c r="D357">
        <v>68.947599999999994</v>
      </c>
      <c r="E357">
        <v>0.31</v>
      </c>
      <c r="F357">
        <v>68.947599999999994</v>
      </c>
      <c r="G357">
        <v>0.73198427835621271</v>
      </c>
      <c r="H357">
        <v>6</v>
      </c>
      <c r="I357" t="s">
        <v>196</v>
      </c>
      <c r="J357" t="s">
        <v>614</v>
      </c>
      <c r="K357">
        <v>0.73689529914934759</v>
      </c>
      <c r="L357" t="s">
        <v>969</v>
      </c>
      <c r="M357">
        <v>0.2679113342003725</v>
      </c>
      <c r="N357">
        <v>2.0057707353814701E-2</v>
      </c>
      <c r="O357">
        <v>-1.3198709041338399</v>
      </c>
      <c r="P357">
        <v>7.5017872475098502E-2</v>
      </c>
      <c r="Q357">
        <v>0.24181816958741109</v>
      </c>
      <c r="R357">
        <v>0.29219811897600878</v>
      </c>
      <c r="S357">
        <v>-1.4195692005844049</v>
      </c>
      <c r="T357">
        <v>-1.230323217608267</v>
      </c>
      <c r="U357">
        <v>0.9884963664348364</v>
      </c>
      <c r="V357">
        <v>1.0016967005310591</v>
      </c>
      <c r="W357">
        <v>1529.28523230427</v>
      </c>
      <c r="X357">
        <v>2459.6273875007382</v>
      </c>
      <c r="Y357">
        <v>1</v>
      </c>
      <c r="Z357">
        <v>-0.85958116892984981</v>
      </c>
      <c r="AA357">
        <v>0.1687320243298743</v>
      </c>
      <c r="AB357">
        <v>0.1337312142262134</v>
      </c>
      <c r="AC357">
        <v>4.8160022263982423E-2</v>
      </c>
      <c r="AD357">
        <v>-1.0392084460151121</v>
      </c>
      <c r="AE357">
        <v>-0.610404681357686</v>
      </c>
      <c r="AF357">
        <v>0.1060562235266309</v>
      </c>
      <c r="AG357">
        <v>0.26170255340267817</v>
      </c>
      <c r="AH357">
        <v>1</v>
      </c>
      <c r="AI357">
        <v>1</v>
      </c>
      <c r="AJ357">
        <v>0.50386646533148249</v>
      </c>
      <c r="AK357">
        <v>0.11415445729897231</v>
      </c>
      <c r="AL357" t="s">
        <v>395</v>
      </c>
      <c r="AM357">
        <v>1.013165657937863</v>
      </c>
      <c r="AN357">
        <v>5.2005400127046283E-2</v>
      </c>
      <c r="AQ357">
        <v>6.5956579787130071E-2</v>
      </c>
      <c r="AR357">
        <v>2.0491619416899261E-2</v>
      </c>
      <c r="AY357">
        <v>3.8816350574041682E-2</v>
      </c>
      <c r="AZ357">
        <v>7.2454361040596132E-2</v>
      </c>
      <c r="BA357">
        <v>0.99695859948015031</v>
      </c>
      <c r="BB357">
        <v>0.99391719896030062</v>
      </c>
      <c r="BC357">
        <v>0.84306875152402105</v>
      </c>
      <c r="BD357">
        <v>1</v>
      </c>
      <c r="BE357">
        <v>1</v>
      </c>
      <c r="BF357">
        <v>-0.15992204402173221</v>
      </c>
      <c r="BG357">
        <v>3.9639425779221922E-2</v>
      </c>
      <c r="BH357">
        <v>-0.24786717817235521</v>
      </c>
      <c r="BI357">
        <v>0.2679113342003725</v>
      </c>
      <c r="BJ357">
        <v>-1.3198709041338399</v>
      </c>
      <c r="BK357">
        <v>-0.15992204402173221</v>
      </c>
    </row>
    <row r="358" spans="2:63" x14ac:dyDescent="0.25">
      <c r="B358" t="s">
        <v>517</v>
      </c>
      <c r="C358" t="s">
        <v>424</v>
      </c>
      <c r="D358">
        <v>68.947599999999994</v>
      </c>
      <c r="E358">
        <v>0.28199999999999997</v>
      </c>
      <c r="F358">
        <v>68.947599999999994</v>
      </c>
      <c r="G358">
        <v>0.73967109351068483</v>
      </c>
      <c r="H358">
        <v>12</v>
      </c>
      <c r="I358" t="s">
        <v>196</v>
      </c>
      <c r="J358" t="s">
        <v>614</v>
      </c>
      <c r="K358">
        <v>0.73689529914934759</v>
      </c>
      <c r="L358" t="s">
        <v>969</v>
      </c>
      <c r="M358">
        <v>0.2679113342003725</v>
      </c>
      <c r="N358">
        <v>2.0057707353814701E-2</v>
      </c>
      <c r="O358">
        <v>-1.3198709041338399</v>
      </c>
      <c r="P358">
        <v>7.5017872475098502E-2</v>
      </c>
      <c r="Q358">
        <v>0.24181816958741109</v>
      </c>
      <c r="R358">
        <v>0.29219811897600878</v>
      </c>
      <c r="S358">
        <v>-1.4195692005844049</v>
      </c>
      <c r="T358">
        <v>-1.230323217608267</v>
      </c>
      <c r="U358">
        <v>0.9884963664348364</v>
      </c>
      <c r="V358">
        <v>1.0016967005310591</v>
      </c>
      <c r="W358">
        <v>1529.28523230427</v>
      </c>
      <c r="X358">
        <v>2459.6273875007382</v>
      </c>
      <c r="Y358">
        <v>1</v>
      </c>
      <c r="Z358">
        <v>-0.85958116892984981</v>
      </c>
      <c r="AA358">
        <v>0.1687320243298743</v>
      </c>
      <c r="AB358">
        <v>0.1337312142262134</v>
      </c>
      <c r="AC358">
        <v>4.8160022263982423E-2</v>
      </c>
      <c r="AD358">
        <v>-1.0392084460151121</v>
      </c>
      <c r="AE358">
        <v>-0.610404681357686</v>
      </c>
      <c r="AF358">
        <v>0.1060562235266309</v>
      </c>
      <c r="AG358">
        <v>0.26170255340267817</v>
      </c>
      <c r="AH358">
        <v>1</v>
      </c>
      <c r="AI358">
        <v>1</v>
      </c>
      <c r="AJ358">
        <v>0.50386646533148249</v>
      </c>
      <c r="AK358">
        <v>0.11415445729897231</v>
      </c>
      <c r="AL358" t="s">
        <v>395</v>
      </c>
      <c r="AM358">
        <v>1.013165657937863</v>
      </c>
      <c r="AN358">
        <v>5.2005400127046283E-2</v>
      </c>
      <c r="AQ358">
        <v>6.5956579787130071E-2</v>
      </c>
      <c r="AR358">
        <v>2.0491619416899261E-2</v>
      </c>
      <c r="AY358">
        <v>3.8816350574041682E-2</v>
      </c>
      <c r="AZ358">
        <v>7.2454361040596132E-2</v>
      </c>
      <c r="BA358">
        <v>0.99695859948015031</v>
      </c>
      <c r="BB358">
        <v>0.99391719896030062</v>
      </c>
      <c r="BC358">
        <v>0.84306875152402105</v>
      </c>
      <c r="BD358">
        <v>1</v>
      </c>
      <c r="BE358">
        <v>1</v>
      </c>
      <c r="BF358">
        <v>-0.15206552013508209</v>
      </c>
      <c r="BG358">
        <v>3.9588223621392672E-2</v>
      </c>
      <c r="BH358">
        <v>-0.26033662059765977</v>
      </c>
      <c r="BI358">
        <v>0.2679113342003725</v>
      </c>
      <c r="BJ358">
        <v>-1.3198709041338399</v>
      </c>
      <c r="BK358">
        <v>-0.15206552013508209</v>
      </c>
    </row>
    <row r="359" spans="2:63" x14ac:dyDescent="0.25">
      <c r="B359" t="s">
        <v>518</v>
      </c>
      <c r="C359" t="s">
        <v>424</v>
      </c>
      <c r="D359">
        <v>68.947599999999994</v>
      </c>
      <c r="E359">
        <v>0.246</v>
      </c>
      <c r="F359">
        <v>68.947599999999994</v>
      </c>
      <c r="G359">
        <v>0.73903052558114546</v>
      </c>
      <c r="H359">
        <v>24</v>
      </c>
      <c r="I359" t="s">
        <v>196</v>
      </c>
      <c r="J359" t="s">
        <v>614</v>
      </c>
      <c r="K359">
        <v>0.73689529914934759</v>
      </c>
      <c r="L359" t="s">
        <v>969</v>
      </c>
      <c r="M359">
        <v>0.2679113342003725</v>
      </c>
      <c r="N359">
        <v>2.0057707353814701E-2</v>
      </c>
      <c r="O359">
        <v>-1.3198709041338399</v>
      </c>
      <c r="P359">
        <v>7.5017872475098502E-2</v>
      </c>
      <c r="Q359">
        <v>0.24181816958741109</v>
      </c>
      <c r="R359">
        <v>0.29219811897600878</v>
      </c>
      <c r="S359">
        <v>-1.4195692005844049</v>
      </c>
      <c r="T359">
        <v>-1.230323217608267</v>
      </c>
      <c r="U359">
        <v>0.9884963664348364</v>
      </c>
      <c r="V359">
        <v>1.0016967005310591</v>
      </c>
      <c r="W359">
        <v>1529.28523230427</v>
      </c>
      <c r="X359">
        <v>2459.6273875007382</v>
      </c>
      <c r="Y359">
        <v>1</v>
      </c>
      <c r="Z359">
        <v>-0.85958116892984981</v>
      </c>
      <c r="AA359">
        <v>0.1687320243298743</v>
      </c>
      <c r="AB359">
        <v>0.1337312142262134</v>
      </c>
      <c r="AC359">
        <v>4.8160022263982423E-2</v>
      </c>
      <c r="AD359">
        <v>-1.0392084460151121</v>
      </c>
      <c r="AE359">
        <v>-0.610404681357686</v>
      </c>
      <c r="AF359">
        <v>0.1060562235266309</v>
      </c>
      <c r="AG359">
        <v>0.26170255340267817</v>
      </c>
      <c r="AH359">
        <v>1</v>
      </c>
      <c r="AI359">
        <v>1</v>
      </c>
      <c r="AJ359">
        <v>0.50386646533148249</v>
      </c>
      <c r="AK359">
        <v>0.11415445729897231</v>
      </c>
      <c r="AL359" t="s">
        <v>395</v>
      </c>
      <c r="AM359">
        <v>1.013165657937863</v>
      </c>
      <c r="AN359">
        <v>5.2005400127046283E-2</v>
      </c>
      <c r="AQ359">
        <v>6.5956579787130071E-2</v>
      </c>
      <c r="AR359">
        <v>2.0491619416899261E-2</v>
      </c>
      <c r="AY359">
        <v>3.8816350574041682E-2</v>
      </c>
      <c r="AZ359">
        <v>7.2454361040596132E-2</v>
      </c>
      <c r="BA359">
        <v>0.99695859948015031</v>
      </c>
      <c r="BB359">
        <v>0.99391719896030062</v>
      </c>
      <c r="BC359">
        <v>0.84306875152402105</v>
      </c>
      <c r="BD359">
        <v>1</v>
      </c>
      <c r="BE359">
        <v>1</v>
      </c>
      <c r="BF359">
        <v>-0.15293206982788149</v>
      </c>
      <c r="BG359">
        <v>4.0066441254396373E-2</v>
      </c>
      <c r="BH359">
        <v>-0.26198848481871351</v>
      </c>
      <c r="BI359">
        <v>0.2679113342003725</v>
      </c>
      <c r="BJ359">
        <v>-1.3198709041338399</v>
      </c>
      <c r="BK359">
        <v>-0.15293206982788149</v>
      </c>
    </row>
    <row r="360" spans="2:63" x14ac:dyDescent="0.25">
      <c r="B360" t="s">
        <v>519</v>
      </c>
      <c r="C360" t="s">
        <v>424</v>
      </c>
      <c r="D360">
        <v>275.79039999999998</v>
      </c>
      <c r="E360">
        <v>0.221</v>
      </c>
      <c r="F360">
        <v>275.79039999999998</v>
      </c>
      <c r="G360">
        <v>0.73806967368683651</v>
      </c>
      <c r="H360">
        <v>11</v>
      </c>
      <c r="I360" t="s">
        <v>196</v>
      </c>
      <c r="J360" t="s">
        <v>615</v>
      </c>
      <c r="K360">
        <v>0.73256078949279813</v>
      </c>
      <c r="L360" t="s">
        <v>970</v>
      </c>
      <c r="M360">
        <v>0.2203402790674916</v>
      </c>
      <c r="N360">
        <v>8.7390456037293937E-3</v>
      </c>
      <c r="O360">
        <v>-1.5133648779287621</v>
      </c>
      <c r="P360">
        <v>3.9569346590090732E-2</v>
      </c>
      <c r="Q360">
        <v>0.20823797862774909</v>
      </c>
      <c r="R360">
        <v>0.2335408646371912</v>
      </c>
      <c r="S360">
        <v>-1.5690737257946079</v>
      </c>
      <c r="T360">
        <v>-1.454398208034603</v>
      </c>
      <c r="U360">
        <v>0.95673892513942826</v>
      </c>
      <c r="V360">
        <v>1.002456613864801</v>
      </c>
      <c r="W360">
        <v>2726.568303285916</v>
      </c>
      <c r="X360">
        <v>3174.213231829925</v>
      </c>
      <c r="Y360">
        <v>0</v>
      </c>
      <c r="Z360">
        <v>-1.1172288181066019</v>
      </c>
      <c r="AA360">
        <v>0.14646166717849191</v>
      </c>
      <c r="AB360">
        <v>9.5568032281755103E-2</v>
      </c>
      <c r="AC360">
        <v>2.912441837817813E-2</v>
      </c>
      <c r="AD360">
        <v>-1.249352799739202</v>
      </c>
      <c r="AE360">
        <v>-0.95131039650678817</v>
      </c>
      <c r="AF360">
        <v>0.10614089965334</v>
      </c>
      <c r="AG360">
        <v>0.19874148864839611</v>
      </c>
      <c r="AH360">
        <v>1</v>
      </c>
      <c r="AI360">
        <v>1</v>
      </c>
      <c r="AJ360">
        <v>0.49149888995631053</v>
      </c>
      <c r="AK360">
        <v>0.2129604903839811</v>
      </c>
      <c r="AL360" t="s">
        <v>395</v>
      </c>
      <c r="AM360">
        <v>1.013165657937863</v>
      </c>
      <c r="AN360">
        <v>5.2005400127046283E-2</v>
      </c>
      <c r="AQ360">
        <v>6.5956579787130071E-2</v>
      </c>
      <c r="AR360">
        <v>2.0491619416899261E-2</v>
      </c>
      <c r="AY360">
        <v>3.8816350574041682E-2</v>
      </c>
      <c r="AZ360">
        <v>7.2454361040596132E-2</v>
      </c>
      <c r="BA360">
        <v>0.99695859948015031</v>
      </c>
      <c r="BB360">
        <v>0.99391719896030062</v>
      </c>
      <c r="BC360">
        <v>0.84306875152402105</v>
      </c>
      <c r="BD360">
        <v>1</v>
      </c>
      <c r="BE360">
        <v>1</v>
      </c>
      <c r="BF360">
        <v>-0.11423611336929269</v>
      </c>
      <c r="BG360">
        <v>4.2651367455557171E-2</v>
      </c>
      <c r="BH360">
        <v>-0.373361507124087</v>
      </c>
      <c r="BI360">
        <v>0.2203402790674916</v>
      </c>
      <c r="BJ360">
        <v>-1.5133648779287621</v>
      </c>
      <c r="BK360">
        <v>-0.11423611336929269</v>
      </c>
    </row>
    <row r="361" spans="2:63" x14ac:dyDescent="0.25">
      <c r="B361" t="s">
        <v>520</v>
      </c>
      <c r="C361" t="s">
        <v>424</v>
      </c>
      <c r="D361">
        <v>275.79039999999998</v>
      </c>
      <c r="E361">
        <v>0.17199999999999999</v>
      </c>
      <c r="F361">
        <v>275.79039999999998</v>
      </c>
      <c r="G361">
        <v>0.72493803113127986</v>
      </c>
      <c r="H361">
        <v>74</v>
      </c>
      <c r="I361" t="s">
        <v>196</v>
      </c>
      <c r="J361" t="s">
        <v>615</v>
      </c>
      <c r="K361">
        <v>0.73256078949279813</v>
      </c>
      <c r="L361" t="s">
        <v>970</v>
      </c>
      <c r="M361">
        <v>0.2203402790674916</v>
      </c>
      <c r="N361">
        <v>8.7390456037293937E-3</v>
      </c>
      <c r="O361">
        <v>-1.5133648779287621</v>
      </c>
      <c r="P361">
        <v>3.9569346590090732E-2</v>
      </c>
      <c r="Q361">
        <v>0.20823797862774909</v>
      </c>
      <c r="R361">
        <v>0.2335408646371912</v>
      </c>
      <c r="S361">
        <v>-1.5690737257946079</v>
      </c>
      <c r="T361">
        <v>-1.454398208034603</v>
      </c>
      <c r="U361">
        <v>0.95673892513942826</v>
      </c>
      <c r="V361">
        <v>1.002456613864801</v>
      </c>
      <c r="W361">
        <v>2726.568303285916</v>
      </c>
      <c r="X361">
        <v>3174.213231829925</v>
      </c>
      <c r="Y361">
        <v>0</v>
      </c>
      <c r="Z361">
        <v>-1.1172288181066019</v>
      </c>
      <c r="AA361">
        <v>0.14646166717849191</v>
      </c>
      <c r="AB361">
        <v>9.5568032281755103E-2</v>
      </c>
      <c r="AC361">
        <v>2.912441837817813E-2</v>
      </c>
      <c r="AD361">
        <v>-1.249352799739202</v>
      </c>
      <c r="AE361">
        <v>-0.95131039650678817</v>
      </c>
      <c r="AF361">
        <v>0.10614089965334</v>
      </c>
      <c r="AG361">
        <v>0.19874148864839611</v>
      </c>
      <c r="AH361">
        <v>1</v>
      </c>
      <c r="AI361">
        <v>1</v>
      </c>
      <c r="AJ361">
        <v>0.49149888995631053</v>
      </c>
      <c r="AK361">
        <v>0.2129604903839811</v>
      </c>
      <c r="AL361" t="s">
        <v>395</v>
      </c>
      <c r="AM361">
        <v>1.013165657937863</v>
      </c>
      <c r="AN361">
        <v>5.2005400127046283E-2</v>
      </c>
      <c r="AQ361">
        <v>6.5956579787130071E-2</v>
      </c>
      <c r="AR361">
        <v>2.0491619416899261E-2</v>
      </c>
      <c r="AY361">
        <v>3.8816350574041682E-2</v>
      </c>
      <c r="AZ361">
        <v>7.2454361040596132E-2</v>
      </c>
      <c r="BA361">
        <v>0.99695859948015031</v>
      </c>
      <c r="BB361">
        <v>0.99391719896030062</v>
      </c>
      <c r="BC361">
        <v>0.84306875152402105</v>
      </c>
      <c r="BD361">
        <v>1</v>
      </c>
      <c r="BE361">
        <v>1</v>
      </c>
      <c r="BF361">
        <v>-0.12716915017687269</v>
      </c>
      <c r="BG361">
        <v>4.2913711548043423E-2</v>
      </c>
      <c r="BH361">
        <v>-0.33745378881872717</v>
      </c>
      <c r="BI361">
        <v>0.2203402790674916</v>
      </c>
      <c r="BJ361">
        <v>-1.5133648779287621</v>
      </c>
      <c r="BK361">
        <v>-0.12716915017687269</v>
      </c>
    </row>
    <row r="362" spans="2:63" x14ac:dyDescent="0.25">
      <c r="B362" t="s">
        <v>521</v>
      </c>
      <c r="C362" t="s">
        <v>424</v>
      </c>
      <c r="D362">
        <v>275.79039999999998</v>
      </c>
      <c r="E362">
        <v>0.191</v>
      </c>
      <c r="F362">
        <v>275.79039999999998</v>
      </c>
      <c r="G362">
        <v>0.72878143870851597</v>
      </c>
      <c r="H362">
        <v>55</v>
      </c>
      <c r="I362" t="s">
        <v>196</v>
      </c>
      <c r="J362" t="s">
        <v>615</v>
      </c>
      <c r="K362">
        <v>0.73256078949279813</v>
      </c>
      <c r="L362" t="s">
        <v>970</v>
      </c>
      <c r="M362">
        <v>0.2203402790674916</v>
      </c>
      <c r="N362">
        <v>8.7390456037293937E-3</v>
      </c>
      <c r="O362">
        <v>-1.5133648779287621</v>
      </c>
      <c r="P362">
        <v>3.9569346590090732E-2</v>
      </c>
      <c r="Q362">
        <v>0.20823797862774909</v>
      </c>
      <c r="R362">
        <v>0.2335408646371912</v>
      </c>
      <c r="S362">
        <v>-1.5690737257946079</v>
      </c>
      <c r="T362">
        <v>-1.454398208034603</v>
      </c>
      <c r="U362">
        <v>0.95673892513942826</v>
      </c>
      <c r="V362">
        <v>1.002456613864801</v>
      </c>
      <c r="W362">
        <v>2726.568303285916</v>
      </c>
      <c r="X362">
        <v>3174.213231829925</v>
      </c>
      <c r="Y362">
        <v>0</v>
      </c>
      <c r="Z362">
        <v>-1.1172288181066019</v>
      </c>
      <c r="AA362">
        <v>0.14646166717849191</v>
      </c>
      <c r="AB362">
        <v>9.5568032281755103E-2</v>
      </c>
      <c r="AC362">
        <v>2.912441837817813E-2</v>
      </c>
      <c r="AD362">
        <v>-1.249352799739202</v>
      </c>
      <c r="AE362">
        <v>-0.95131039650678817</v>
      </c>
      <c r="AF362">
        <v>0.10614089965334</v>
      </c>
      <c r="AG362">
        <v>0.19874148864839611</v>
      </c>
      <c r="AH362">
        <v>1</v>
      </c>
      <c r="AI362">
        <v>1</v>
      </c>
      <c r="AJ362">
        <v>0.49149888995631053</v>
      </c>
      <c r="AK362">
        <v>0.2129604903839811</v>
      </c>
      <c r="AL362" t="s">
        <v>395</v>
      </c>
      <c r="AM362">
        <v>1.013165657937863</v>
      </c>
      <c r="AN362">
        <v>5.2005400127046283E-2</v>
      </c>
      <c r="AQ362">
        <v>6.5956579787130071E-2</v>
      </c>
      <c r="AR362">
        <v>2.0491619416899261E-2</v>
      </c>
      <c r="AY362">
        <v>3.8816350574041682E-2</v>
      </c>
      <c r="AZ362">
        <v>7.2454361040596132E-2</v>
      </c>
      <c r="BA362">
        <v>0.99695859948015031</v>
      </c>
      <c r="BB362">
        <v>0.99391719896030062</v>
      </c>
      <c r="BC362">
        <v>0.84306875152402105</v>
      </c>
      <c r="BD362">
        <v>1</v>
      </c>
      <c r="BE362">
        <v>1</v>
      </c>
      <c r="BF362">
        <v>-0.1235350302150845</v>
      </c>
      <c r="BG362">
        <v>4.318766839272746E-2</v>
      </c>
      <c r="BH362">
        <v>-0.34959855773325382</v>
      </c>
      <c r="BI362">
        <v>0.2203402790674916</v>
      </c>
      <c r="BJ362">
        <v>-1.5133648779287621</v>
      </c>
      <c r="BK362">
        <v>-0.1235350302150845</v>
      </c>
    </row>
    <row r="363" spans="2:63" x14ac:dyDescent="0.25">
      <c r="B363" t="s">
        <v>522</v>
      </c>
      <c r="C363" t="s">
        <v>424</v>
      </c>
      <c r="D363">
        <v>275.79039999999998</v>
      </c>
      <c r="E363">
        <v>0.20899999999999999</v>
      </c>
      <c r="F363">
        <v>275.79039999999998</v>
      </c>
      <c r="G363">
        <v>0.73774938972206683</v>
      </c>
      <c r="H363">
        <v>18</v>
      </c>
      <c r="I363" t="s">
        <v>196</v>
      </c>
      <c r="J363" t="s">
        <v>615</v>
      </c>
      <c r="K363">
        <v>0.73256078949279813</v>
      </c>
      <c r="L363" t="s">
        <v>970</v>
      </c>
      <c r="M363">
        <v>0.2203402790674916</v>
      </c>
      <c r="N363">
        <v>8.7390456037293937E-3</v>
      </c>
      <c r="O363">
        <v>-1.5133648779287621</v>
      </c>
      <c r="P363">
        <v>3.9569346590090732E-2</v>
      </c>
      <c r="Q363">
        <v>0.20823797862774909</v>
      </c>
      <c r="R363">
        <v>0.2335408646371912</v>
      </c>
      <c r="S363">
        <v>-1.5690737257946079</v>
      </c>
      <c r="T363">
        <v>-1.454398208034603</v>
      </c>
      <c r="U363">
        <v>0.95673892513942826</v>
      </c>
      <c r="V363">
        <v>1.002456613864801</v>
      </c>
      <c r="W363">
        <v>2726.568303285916</v>
      </c>
      <c r="X363">
        <v>3174.213231829925</v>
      </c>
      <c r="Y363">
        <v>0</v>
      </c>
      <c r="Z363">
        <v>-1.1172288181066019</v>
      </c>
      <c r="AA363">
        <v>0.14646166717849191</v>
      </c>
      <c r="AB363">
        <v>9.5568032281755103E-2</v>
      </c>
      <c r="AC363">
        <v>2.912441837817813E-2</v>
      </c>
      <c r="AD363">
        <v>-1.249352799739202</v>
      </c>
      <c r="AE363">
        <v>-0.95131039650678817</v>
      </c>
      <c r="AF363">
        <v>0.10614089965334</v>
      </c>
      <c r="AG363">
        <v>0.19874148864839611</v>
      </c>
      <c r="AH363">
        <v>1</v>
      </c>
      <c r="AI363">
        <v>1</v>
      </c>
      <c r="AJ363">
        <v>0.49149888995631053</v>
      </c>
      <c r="AK363">
        <v>0.2129604903839811</v>
      </c>
      <c r="AL363" t="s">
        <v>395</v>
      </c>
      <c r="AM363">
        <v>1.013165657937863</v>
      </c>
      <c r="AN363">
        <v>5.2005400127046283E-2</v>
      </c>
      <c r="AQ363">
        <v>6.5956579787130071E-2</v>
      </c>
      <c r="AR363">
        <v>2.0491619416899261E-2</v>
      </c>
      <c r="AY363">
        <v>3.8816350574041682E-2</v>
      </c>
      <c r="AZ363">
        <v>7.2454361040596132E-2</v>
      </c>
      <c r="BA363">
        <v>0.99695859948015031</v>
      </c>
      <c r="BB363">
        <v>0.99391719896030062</v>
      </c>
      <c r="BC363">
        <v>0.84306875152402105</v>
      </c>
      <c r="BD363">
        <v>1</v>
      </c>
      <c r="BE363">
        <v>1</v>
      </c>
      <c r="BF363">
        <v>-0.1144798193585478</v>
      </c>
      <c r="BG363">
        <v>4.3175118349883218E-2</v>
      </c>
      <c r="BH363">
        <v>-0.37714174071728618</v>
      </c>
      <c r="BI363">
        <v>0.2203402790674916</v>
      </c>
      <c r="BJ363">
        <v>-1.5133648779287621</v>
      </c>
      <c r="BK363">
        <v>-0.1144798193585478</v>
      </c>
    </row>
    <row r="364" spans="2:63" x14ac:dyDescent="0.25">
      <c r="B364" t="s">
        <v>523</v>
      </c>
      <c r="C364" t="s">
        <v>424</v>
      </c>
      <c r="D364">
        <v>275.79039999999998</v>
      </c>
      <c r="E364">
        <v>0.27500000000000002</v>
      </c>
      <c r="F364">
        <v>275.79039999999998</v>
      </c>
      <c r="G364">
        <v>0.73326541421529134</v>
      </c>
      <c r="H364">
        <v>4</v>
      </c>
      <c r="I364" t="s">
        <v>196</v>
      </c>
      <c r="J364" t="s">
        <v>615</v>
      </c>
      <c r="K364">
        <v>0.73256078949279813</v>
      </c>
      <c r="L364" t="s">
        <v>970</v>
      </c>
      <c r="M364">
        <v>0.2203402790674916</v>
      </c>
      <c r="N364">
        <v>8.7390456037293937E-3</v>
      </c>
      <c r="O364">
        <v>-1.5133648779287621</v>
      </c>
      <c r="P364">
        <v>3.9569346590090732E-2</v>
      </c>
      <c r="Q364">
        <v>0.20823797862774909</v>
      </c>
      <c r="R364">
        <v>0.2335408646371912</v>
      </c>
      <c r="S364">
        <v>-1.5690737257946079</v>
      </c>
      <c r="T364">
        <v>-1.454398208034603</v>
      </c>
      <c r="U364">
        <v>0.95673892513942826</v>
      </c>
      <c r="V364">
        <v>1.002456613864801</v>
      </c>
      <c r="W364">
        <v>2726.568303285916</v>
      </c>
      <c r="X364">
        <v>3174.213231829925</v>
      </c>
      <c r="Y364">
        <v>0</v>
      </c>
      <c r="Z364">
        <v>-1.1172288181066019</v>
      </c>
      <c r="AA364">
        <v>0.14646166717849191</v>
      </c>
      <c r="AB364">
        <v>9.5568032281755103E-2</v>
      </c>
      <c r="AC364">
        <v>2.912441837817813E-2</v>
      </c>
      <c r="AD364">
        <v>-1.249352799739202</v>
      </c>
      <c r="AE364">
        <v>-0.95131039650678817</v>
      </c>
      <c r="AF364">
        <v>0.10614089965334</v>
      </c>
      <c r="AG364">
        <v>0.19874148864839611</v>
      </c>
      <c r="AH364">
        <v>1</v>
      </c>
      <c r="AI364">
        <v>1</v>
      </c>
      <c r="AJ364">
        <v>0.49149888995631053</v>
      </c>
      <c r="AK364">
        <v>0.2129604903839811</v>
      </c>
      <c r="AL364" t="s">
        <v>395</v>
      </c>
      <c r="AM364">
        <v>1.013165657937863</v>
      </c>
      <c r="AN364">
        <v>5.2005400127046283E-2</v>
      </c>
      <c r="AQ364">
        <v>6.5956579787130071E-2</v>
      </c>
      <c r="AR364">
        <v>2.0491619416899261E-2</v>
      </c>
      <c r="AY364">
        <v>3.8816350574041682E-2</v>
      </c>
      <c r="AZ364">
        <v>7.2454361040596132E-2</v>
      </c>
      <c r="BA364">
        <v>0.99695859948015031</v>
      </c>
      <c r="BB364">
        <v>0.99391719896030062</v>
      </c>
      <c r="BC364">
        <v>0.84306875152402105</v>
      </c>
      <c r="BD364">
        <v>1</v>
      </c>
      <c r="BE364">
        <v>1</v>
      </c>
      <c r="BF364">
        <v>-0.1189892878702975</v>
      </c>
      <c r="BG364">
        <v>4.2965426909438248E-2</v>
      </c>
      <c r="BH364">
        <v>-0.36108651189065089</v>
      </c>
      <c r="BI364">
        <v>0.2203402790674916</v>
      </c>
      <c r="BJ364">
        <v>-1.5133648779287621</v>
      </c>
      <c r="BK364">
        <v>-0.1189892878702975</v>
      </c>
    </row>
    <row r="365" spans="2:63" x14ac:dyDescent="0.25">
      <c r="B365" t="s">
        <v>524</v>
      </c>
      <c r="C365" t="s">
        <v>424</v>
      </c>
      <c r="D365">
        <v>68.947599999999994</v>
      </c>
      <c r="E365">
        <v>0.44800000000000001</v>
      </c>
      <c r="F365">
        <v>68.947599999999994</v>
      </c>
      <c r="G365">
        <v>0.61091693967327609</v>
      </c>
      <c r="H365">
        <v>49</v>
      </c>
      <c r="I365" t="s">
        <v>196</v>
      </c>
      <c r="J365" t="s">
        <v>621</v>
      </c>
      <c r="K365">
        <v>0.61123722363804578</v>
      </c>
      <c r="L365" t="s">
        <v>971</v>
      </c>
      <c r="M365">
        <v>0.55034477875748711</v>
      </c>
      <c r="N365">
        <v>0.1079239581964157</v>
      </c>
      <c r="O365">
        <v>-0.61723654349062207</v>
      </c>
      <c r="P365">
        <v>0.2080935901947934</v>
      </c>
      <c r="Q365">
        <v>0.37468047960027301</v>
      </c>
      <c r="R365">
        <v>0.6956166487115214</v>
      </c>
      <c r="S365">
        <v>-0.98168167078365709</v>
      </c>
      <c r="T365">
        <v>-0.36295656247362063</v>
      </c>
      <c r="U365">
        <v>0.83336366690510699</v>
      </c>
      <c r="V365">
        <v>1.0050029520443711</v>
      </c>
      <c r="W365">
        <v>906.57071253220749</v>
      </c>
      <c r="X365">
        <v>353.94141962388602</v>
      </c>
      <c r="Y365">
        <v>4</v>
      </c>
      <c r="Z365">
        <v>-0.14769850700387049</v>
      </c>
      <c r="AA365">
        <v>0.17048735484712049</v>
      </c>
      <c r="AB365">
        <v>0.32789503031601203</v>
      </c>
      <c r="AC365">
        <v>7.3554417189111154E-2</v>
      </c>
      <c r="AD365">
        <v>-0.61056374605278285</v>
      </c>
      <c r="AE365">
        <v>0.42299758126627113</v>
      </c>
      <c r="AF365">
        <v>8.0708476312856603E-2</v>
      </c>
      <c r="AG365">
        <v>0.31550820403316432</v>
      </c>
      <c r="AH365">
        <v>1</v>
      </c>
      <c r="AI365">
        <v>1</v>
      </c>
      <c r="AJ365">
        <v>0.53853838142132593</v>
      </c>
      <c r="AK365">
        <v>9.221360715574603E-2</v>
      </c>
      <c r="AL365" t="s">
        <v>395</v>
      </c>
      <c r="AM365">
        <v>1.013165657937863</v>
      </c>
      <c r="AN365">
        <v>5.2005400127046283E-2</v>
      </c>
      <c r="AQ365">
        <v>6.5956579787130071E-2</v>
      </c>
      <c r="AR365">
        <v>2.0491619416899261E-2</v>
      </c>
      <c r="AY365">
        <v>3.8816350574041682E-2</v>
      </c>
      <c r="AZ365">
        <v>7.2454361040596132E-2</v>
      </c>
      <c r="BA365">
        <v>0.99695859948015031</v>
      </c>
      <c r="BB365">
        <v>0.99391719896030062</v>
      </c>
      <c r="BC365">
        <v>0.84306875152402105</v>
      </c>
      <c r="BD365">
        <v>1</v>
      </c>
      <c r="BE365">
        <v>1</v>
      </c>
      <c r="BF365">
        <v>-0.28085355072973528</v>
      </c>
      <c r="BG365">
        <v>4.0438226414538453E-2</v>
      </c>
      <c r="BH365">
        <v>-0.14398331909804499</v>
      </c>
      <c r="BI365">
        <v>0.55034477875748711</v>
      </c>
      <c r="BJ365">
        <v>-0.61723654349062207</v>
      </c>
      <c r="BK365">
        <v>-0.28085355072973528</v>
      </c>
    </row>
    <row r="366" spans="2:63" x14ac:dyDescent="0.25">
      <c r="B366" t="s">
        <v>525</v>
      </c>
      <c r="C366" t="s">
        <v>424</v>
      </c>
      <c r="D366">
        <v>68.947599999999994</v>
      </c>
      <c r="E366">
        <v>0.48599999999999999</v>
      </c>
      <c r="F366">
        <v>68.947599999999994</v>
      </c>
      <c r="G366">
        <v>0.61155750760281546</v>
      </c>
      <c r="H366">
        <v>37</v>
      </c>
      <c r="I366" t="s">
        <v>196</v>
      </c>
      <c r="J366" t="s">
        <v>621</v>
      </c>
      <c r="K366">
        <v>0.61123722363804578</v>
      </c>
      <c r="L366" t="s">
        <v>971</v>
      </c>
      <c r="M366">
        <v>0.55034477875748711</v>
      </c>
      <c r="N366">
        <v>0.1079239581964157</v>
      </c>
      <c r="O366">
        <v>-0.61723654349062207</v>
      </c>
      <c r="P366">
        <v>0.2080935901947934</v>
      </c>
      <c r="Q366">
        <v>0.37468047960027301</v>
      </c>
      <c r="R366">
        <v>0.6956166487115214</v>
      </c>
      <c r="S366">
        <v>-0.98168167078365709</v>
      </c>
      <c r="T366">
        <v>-0.36295656247362063</v>
      </c>
      <c r="U366">
        <v>0.83336366690510699</v>
      </c>
      <c r="V366">
        <v>1.0050029520443711</v>
      </c>
      <c r="W366">
        <v>906.57071253220749</v>
      </c>
      <c r="X366">
        <v>353.94141962388602</v>
      </c>
      <c r="Y366">
        <v>4</v>
      </c>
      <c r="Z366">
        <v>-0.14769850700387049</v>
      </c>
      <c r="AA366">
        <v>0.17048735484712049</v>
      </c>
      <c r="AB366">
        <v>0.32789503031601203</v>
      </c>
      <c r="AC366">
        <v>7.3554417189111154E-2</v>
      </c>
      <c r="AD366">
        <v>-0.61056374605278285</v>
      </c>
      <c r="AE366">
        <v>0.42299758126627113</v>
      </c>
      <c r="AF366">
        <v>8.0708476312856603E-2</v>
      </c>
      <c r="AG366">
        <v>0.31550820403316432</v>
      </c>
      <c r="AH366">
        <v>1</v>
      </c>
      <c r="AI366">
        <v>1</v>
      </c>
      <c r="AJ366">
        <v>0.53853838142132593</v>
      </c>
      <c r="AK366">
        <v>9.221360715574603E-2</v>
      </c>
      <c r="AL366" t="s">
        <v>395</v>
      </c>
      <c r="AM366">
        <v>1.013165657937863</v>
      </c>
      <c r="AN366">
        <v>5.2005400127046283E-2</v>
      </c>
      <c r="AQ366">
        <v>6.5956579787130071E-2</v>
      </c>
      <c r="AR366">
        <v>2.0491619416899261E-2</v>
      </c>
      <c r="AY366">
        <v>3.8816350574041682E-2</v>
      </c>
      <c r="AZ366">
        <v>7.2454361040596132E-2</v>
      </c>
      <c r="BA366">
        <v>0.99695859948015031</v>
      </c>
      <c r="BB366">
        <v>0.99391719896030062</v>
      </c>
      <c r="BC366">
        <v>0.84306875152402105</v>
      </c>
      <c r="BD366">
        <v>1</v>
      </c>
      <c r="BE366">
        <v>1</v>
      </c>
      <c r="BF366">
        <v>-0.28038251844513312</v>
      </c>
      <c r="BG366">
        <v>4.0810536378194727E-2</v>
      </c>
      <c r="BH366">
        <v>-0.14555307015754901</v>
      </c>
      <c r="BI366">
        <v>0.55034477875748711</v>
      </c>
      <c r="BJ366">
        <v>-0.61723654349062207</v>
      </c>
      <c r="BK366">
        <v>-0.28038251844513312</v>
      </c>
    </row>
    <row r="367" spans="2:63" x14ac:dyDescent="0.25">
      <c r="B367" t="s">
        <v>526</v>
      </c>
      <c r="C367" t="s">
        <v>424</v>
      </c>
      <c r="D367">
        <v>275.79039999999998</v>
      </c>
      <c r="E367">
        <v>0.40100000000000002</v>
      </c>
      <c r="F367">
        <v>275.79039999999998</v>
      </c>
      <c r="G367">
        <v>0.67081004108520503</v>
      </c>
      <c r="H367">
        <v>9</v>
      </c>
      <c r="I367" t="s">
        <v>195</v>
      </c>
      <c r="J367" t="s">
        <v>618</v>
      </c>
      <c r="K367">
        <v>0.6714506090147444</v>
      </c>
      <c r="L367" t="s">
        <v>966</v>
      </c>
      <c r="M367">
        <v>0.33301719896186638</v>
      </c>
      <c r="N367">
        <v>1.3688519515342451E-2</v>
      </c>
      <c r="O367">
        <v>-1.1004114790271871</v>
      </c>
      <c r="P367">
        <v>4.136494198768087E-2</v>
      </c>
      <c r="Q367">
        <v>0.31249282934989048</v>
      </c>
      <c r="R367">
        <v>0.353328119009715</v>
      </c>
      <c r="S367">
        <v>-1.1631737563898421</v>
      </c>
      <c r="T367">
        <v>-1.040358138308551</v>
      </c>
      <c r="U367">
        <v>0.87882295446512382</v>
      </c>
      <c r="V367">
        <v>1.001740029662942</v>
      </c>
      <c r="W367">
        <v>3332.6498399680449</v>
      </c>
      <c r="X367">
        <v>3821.7344520005149</v>
      </c>
      <c r="Y367">
        <v>0</v>
      </c>
      <c r="Z367">
        <v>-0.55851588977321287</v>
      </c>
      <c r="AA367">
        <v>0.1993085865085632</v>
      </c>
      <c r="AB367">
        <v>0.12810864994907861</v>
      </c>
      <c r="AC367">
        <v>4.1769818449024332E-2</v>
      </c>
      <c r="AD367">
        <v>-0.77752242717232745</v>
      </c>
      <c r="AE367">
        <v>-0.35975476490606451</v>
      </c>
      <c r="AF367">
        <v>0.12796181430020279</v>
      </c>
      <c r="AG367">
        <v>0.26543058464676061</v>
      </c>
      <c r="AH367">
        <v>1</v>
      </c>
      <c r="AI367">
        <v>1</v>
      </c>
      <c r="AJ367">
        <v>0.49872069829362298</v>
      </c>
      <c r="AK367">
        <v>0.2307739560986232</v>
      </c>
      <c r="AL367" t="s">
        <v>395</v>
      </c>
      <c r="AM367">
        <v>1.013165657937863</v>
      </c>
      <c r="AN367">
        <v>5.2005400127046283E-2</v>
      </c>
      <c r="AQ367">
        <v>6.5956579787130071E-2</v>
      </c>
      <c r="AR367">
        <v>2.0491619416899261E-2</v>
      </c>
      <c r="AY367">
        <v>3.8816350574041682E-2</v>
      </c>
      <c r="AZ367">
        <v>7.2454361040596132E-2</v>
      </c>
      <c r="BA367">
        <v>0.99695859948015031</v>
      </c>
      <c r="BB367">
        <v>0.99391719896030062</v>
      </c>
      <c r="BC367">
        <v>0.84306875152402105</v>
      </c>
      <c r="BD367">
        <v>1</v>
      </c>
      <c r="BE367">
        <v>1</v>
      </c>
      <c r="BF367">
        <v>-0.18120141104499429</v>
      </c>
      <c r="BG367">
        <v>4.3515598398181893E-2</v>
      </c>
      <c r="BH367">
        <v>-0.24015043893546989</v>
      </c>
      <c r="BI367">
        <v>0.33301719896186638</v>
      </c>
      <c r="BJ367">
        <v>-1.1004114790271871</v>
      </c>
      <c r="BK367">
        <v>-0.18120141104499429</v>
      </c>
    </row>
    <row r="368" spans="2:63" x14ac:dyDescent="0.25">
      <c r="B368" t="s">
        <v>527</v>
      </c>
      <c r="C368" t="s">
        <v>424</v>
      </c>
      <c r="D368">
        <v>275.79039999999998</v>
      </c>
      <c r="E368">
        <v>0.36699999999999999</v>
      </c>
      <c r="F368">
        <v>275.79039999999998</v>
      </c>
      <c r="G368">
        <v>0.67913742416921652</v>
      </c>
      <c r="H368">
        <v>10</v>
      </c>
      <c r="I368" t="s">
        <v>195</v>
      </c>
      <c r="J368" t="s">
        <v>618</v>
      </c>
      <c r="K368">
        <v>0.6714506090147444</v>
      </c>
      <c r="L368" t="s">
        <v>966</v>
      </c>
      <c r="M368">
        <v>0.33301719896186638</v>
      </c>
      <c r="N368">
        <v>1.3688519515342451E-2</v>
      </c>
      <c r="O368">
        <v>-1.1004114790271871</v>
      </c>
      <c r="P368">
        <v>4.136494198768087E-2</v>
      </c>
      <c r="Q368">
        <v>0.31249282934989048</v>
      </c>
      <c r="R368">
        <v>0.353328119009715</v>
      </c>
      <c r="S368">
        <v>-1.1631737563898421</v>
      </c>
      <c r="T368">
        <v>-1.040358138308551</v>
      </c>
      <c r="U368">
        <v>0.87882295446512382</v>
      </c>
      <c r="V368">
        <v>1.001740029662942</v>
      </c>
      <c r="W368">
        <v>3332.6498399680449</v>
      </c>
      <c r="X368">
        <v>3821.7344520005149</v>
      </c>
      <c r="Y368">
        <v>0</v>
      </c>
      <c r="Z368">
        <v>-0.55851588977321287</v>
      </c>
      <c r="AA368">
        <v>0.1993085865085632</v>
      </c>
      <c r="AB368">
        <v>0.12810864994907861</v>
      </c>
      <c r="AC368">
        <v>4.1769818449024332E-2</v>
      </c>
      <c r="AD368">
        <v>-0.77752242717232745</v>
      </c>
      <c r="AE368">
        <v>-0.35975476490606451</v>
      </c>
      <c r="AF368">
        <v>0.12796181430020279</v>
      </c>
      <c r="AG368">
        <v>0.26543058464676061</v>
      </c>
      <c r="AH368">
        <v>1</v>
      </c>
      <c r="AI368">
        <v>1</v>
      </c>
      <c r="AJ368">
        <v>0.49872069829362298</v>
      </c>
      <c r="AK368">
        <v>0.2307739560986232</v>
      </c>
      <c r="AL368" t="s">
        <v>395</v>
      </c>
      <c r="AM368">
        <v>1.013165657937863</v>
      </c>
      <c r="AN368">
        <v>5.2005400127046283E-2</v>
      </c>
      <c r="AQ368">
        <v>6.5956579787130071E-2</v>
      </c>
      <c r="AR368">
        <v>2.0491619416899261E-2</v>
      </c>
      <c r="AY368">
        <v>3.8816350574041682E-2</v>
      </c>
      <c r="AZ368">
        <v>7.2454361040596132E-2</v>
      </c>
      <c r="BA368">
        <v>0.99695859948015031</v>
      </c>
      <c r="BB368">
        <v>0.99391719896030062</v>
      </c>
      <c r="BC368">
        <v>0.84306875152402105</v>
      </c>
      <c r="BD368">
        <v>1</v>
      </c>
      <c r="BE368">
        <v>1</v>
      </c>
      <c r="BF368">
        <v>-0.1730497653726692</v>
      </c>
      <c r="BG368">
        <v>4.319230905397034E-2</v>
      </c>
      <c r="BH368">
        <v>-0.24959472762620671</v>
      </c>
      <c r="BI368">
        <v>0.33301719896186638</v>
      </c>
      <c r="BJ368">
        <v>-1.1004114790271871</v>
      </c>
      <c r="BK368">
        <v>-0.1730497653726692</v>
      </c>
    </row>
    <row r="369" spans="2:63" x14ac:dyDescent="0.25">
      <c r="B369" t="s">
        <v>528</v>
      </c>
      <c r="C369" t="s">
        <v>424</v>
      </c>
      <c r="D369">
        <v>275.79039999999998</v>
      </c>
      <c r="E369">
        <v>0.33600000000000002</v>
      </c>
      <c r="F369">
        <v>275.79039999999998</v>
      </c>
      <c r="G369">
        <v>0.66984918919089598</v>
      </c>
      <c r="H369">
        <v>12</v>
      </c>
      <c r="I369" t="s">
        <v>195</v>
      </c>
      <c r="J369" t="s">
        <v>618</v>
      </c>
      <c r="K369">
        <v>0.6714506090147444</v>
      </c>
      <c r="L369" t="s">
        <v>966</v>
      </c>
      <c r="M369">
        <v>0.33301719896186638</v>
      </c>
      <c r="N369">
        <v>1.3688519515342451E-2</v>
      </c>
      <c r="O369">
        <v>-1.1004114790271871</v>
      </c>
      <c r="P369">
        <v>4.136494198768087E-2</v>
      </c>
      <c r="Q369">
        <v>0.31249282934989048</v>
      </c>
      <c r="R369">
        <v>0.353328119009715</v>
      </c>
      <c r="S369">
        <v>-1.1631737563898421</v>
      </c>
      <c r="T369">
        <v>-1.040358138308551</v>
      </c>
      <c r="U369">
        <v>0.87882295446512382</v>
      </c>
      <c r="V369">
        <v>1.001740029662942</v>
      </c>
      <c r="W369">
        <v>3332.6498399680449</v>
      </c>
      <c r="X369">
        <v>3821.7344520005149</v>
      </c>
      <c r="Y369">
        <v>0</v>
      </c>
      <c r="Z369">
        <v>-0.55851588977321287</v>
      </c>
      <c r="AA369">
        <v>0.1993085865085632</v>
      </c>
      <c r="AB369">
        <v>0.12810864994907861</v>
      </c>
      <c r="AC369">
        <v>4.1769818449024332E-2</v>
      </c>
      <c r="AD369">
        <v>-0.77752242717232745</v>
      </c>
      <c r="AE369">
        <v>-0.35975476490606451</v>
      </c>
      <c r="AF369">
        <v>0.12796181430020279</v>
      </c>
      <c r="AG369">
        <v>0.26543058464676061</v>
      </c>
      <c r="AH369">
        <v>1</v>
      </c>
      <c r="AI369">
        <v>1</v>
      </c>
      <c r="AJ369">
        <v>0.49872069829362298</v>
      </c>
      <c r="AK369">
        <v>0.2307739560986232</v>
      </c>
      <c r="AL369" t="s">
        <v>395</v>
      </c>
      <c r="AM369">
        <v>1.013165657937863</v>
      </c>
      <c r="AN369">
        <v>5.2005400127046283E-2</v>
      </c>
      <c r="AQ369">
        <v>6.5956579787130071E-2</v>
      </c>
      <c r="AR369">
        <v>2.0491619416899261E-2</v>
      </c>
      <c r="AY369">
        <v>3.8816350574041682E-2</v>
      </c>
      <c r="AZ369">
        <v>7.2454361040596132E-2</v>
      </c>
      <c r="BA369">
        <v>0.99695859948015031</v>
      </c>
      <c r="BB369">
        <v>0.99391719896030062</v>
      </c>
      <c r="BC369">
        <v>0.84306875152402105</v>
      </c>
      <c r="BD369">
        <v>1</v>
      </c>
      <c r="BE369">
        <v>1</v>
      </c>
      <c r="BF369">
        <v>-0.1821166207645728</v>
      </c>
      <c r="BG369">
        <v>4.333541827106277E-2</v>
      </c>
      <c r="BH369">
        <v>-0.23795421905551201</v>
      </c>
      <c r="BI369">
        <v>0.33301719896186638</v>
      </c>
      <c r="BJ369">
        <v>-1.1004114790271871</v>
      </c>
      <c r="BK369">
        <v>-0.1821166207645728</v>
      </c>
    </row>
    <row r="370" spans="2:63" x14ac:dyDescent="0.25">
      <c r="B370" t="s">
        <v>529</v>
      </c>
      <c r="C370" t="s">
        <v>424</v>
      </c>
      <c r="D370">
        <v>275.79039999999998</v>
      </c>
      <c r="E370">
        <v>0.30099999999999999</v>
      </c>
      <c r="F370">
        <v>275.79039999999998</v>
      </c>
      <c r="G370">
        <v>0.6695289052261264</v>
      </c>
      <c r="H370">
        <v>17</v>
      </c>
      <c r="I370" t="s">
        <v>195</v>
      </c>
      <c r="J370" t="s">
        <v>618</v>
      </c>
      <c r="K370">
        <v>0.6714506090147444</v>
      </c>
      <c r="L370" t="s">
        <v>966</v>
      </c>
      <c r="M370">
        <v>0.33301719896186638</v>
      </c>
      <c r="N370">
        <v>1.3688519515342451E-2</v>
      </c>
      <c r="O370">
        <v>-1.1004114790271871</v>
      </c>
      <c r="P370">
        <v>4.136494198768087E-2</v>
      </c>
      <c r="Q370">
        <v>0.31249282934989048</v>
      </c>
      <c r="R370">
        <v>0.353328119009715</v>
      </c>
      <c r="S370">
        <v>-1.1631737563898421</v>
      </c>
      <c r="T370">
        <v>-1.040358138308551</v>
      </c>
      <c r="U370">
        <v>0.87882295446512382</v>
      </c>
      <c r="V370">
        <v>1.001740029662942</v>
      </c>
      <c r="W370">
        <v>3332.6498399680449</v>
      </c>
      <c r="X370">
        <v>3821.7344520005149</v>
      </c>
      <c r="Y370">
        <v>0</v>
      </c>
      <c r="Z370">
        <v>-0.55851588977321287</v>
      </c>
      <c r="AA370">
        <v>0.1993085865085632</v>
      </c>
      <c r="AB370">
        <v>0.12810864994907861</v>
      </c>
      <c r="AC370">
        <v>4.1769818449024332E-2</v>
      </c>
      <c r="AD370">
        <v>-0.77752242717232745</v>
      </c>
      <c r="AE370">
        <v>-0.35975476490606451</v>
      </c>
      <c r="AF370">
        <v>0.12796181430020279</v>
      </c>
      <c r="AG370">
        <v>0.26543058464676061</v>
      </c>
      <c r="AH370">
        <v>1</v>
      </c>
      <c r="AI370">
        <v>1</v>
      </c>
      <c r="AJ370">
        <v>0.49872069829362298</v>
      </c>
      <c r="AK370">
        <v>0.2307739560986232</v>
      </c>
      <c r="AL370" t="s">
        <v>395</v>
      </c>
      <c r="AM370">
        <v>1.013165657937863</v>
      </c>
      <c r="AN370">
        <v>5.2005400127046283E-2</v>
      </c>
      <c r="AQ370">
        <v>6.5956579787130071E-2</v>
      </c>
      <c r="AR370">
        <v>2.0491619416899261E-2</v>
      </c>
      <c r="AY370">
        <v>3.8816350574041682E-2</v>
      </c>
      <c r="AZ370">
        <v>7.2454361040596132E-2</v>
      </c>
      <c r="BA370">
        <v>0.99695859948015031</v>
      </c>
      <c r="BB370">
        <v>0.99391719896030062</v>
      </c>
      <c r="BC370">
        <v>0.84306875152402105</v>
      </c>
      <c r="BD370">
        <v>1</v>
      </c>
      <c r="BE370">
        <v>1</v>
      </c>
      <c r="BF370">
        <v>-0.1827380488085491</v>
      </c>
      <c r="BG370">
        <v>4.3267318767562103E-2</v>
      </c>
      <c r="BH370">
        <v>-0.2367723583001172</v>
      </c>
      <c r="BI370">
        <v>0.33301719896186638</v>
      </c>
      <c r="BJ370">
        <v>-1.1004114790271871</v>
      </c>
      <c r="BK370">
        <v>-0.1827380488085491</v>
      </c>
    </row>
    <row r="371" spans="2:63" x14ac:dyDescent="0.25">
      <c r="B371" t="s">
        <v>530</v>
      </c>
      <c r="C371" t="s">
        <v>424</v>
      </c>
      <c r="D371">
        <v>275.79039999999998</v>
      </c>
      <c r="E371">
        <v>0.27100000000000002</v>
      </c>
      <c r="F371">
        <v>275.79039999999998</v>
      </c>
      <c r="G371">
        <v>0.66696663350796892</v>
      </c>
      <c r="H371">
        <v>48</v>
      </c>
      <c r="I371" t="s">
        <v>195</v>
      </c>
      <c r="J371" t="s">
        <v>618</v>
      </c>
      <c r="K371">
        <v>0.6714506090147444</v>
      </c>
      <c r="L371" t="s">
        <v>966</v>
      </c>
      <c r="M371">
        <v>0.33301719896186638</v>
      </c>
      <c r="N371">
        <v>1.3688519515342451E-2</v>
      </c>
      <c r="O371">
        <v>-1.1004114790271871</v>
      </c>
      <c r="P371">
        <v>4.136494198768087E-2</v>
      </c>
      <c r="Q371">
        <v>0.31249282934989048</v>
      </c>
      <c r="R371">
        <v>0.353328119009715</v>
      </c>
      <c r="S371">
        <v>-1.1631737563898421</v>
      </c>
      <c r="T371">
        <v>-1.040358138308551</v>
      </c>
      <c r="U371">
        <v>0.87882295446512382</v>
      </c>
      <c r="V371">
        <v>1.001740029662942</v>
      </c>
      <c r="W371">
        <v>3332.6498399680449</v>
      </c>
      <c r="X371">
        <v>3821.7344520005149</v>
      </c>
      <c r="Y371">
        <v>0</v>
      </c>
      <c r="Z371">
        <v>-0.55851588977321287</v>
      </c>
      <c r="AA371">
        <v>0.1993085865085632</v>
      </c>
      <c r="AB371">
        <v>0.12810864994907861</v>
      </c>
      <c r="AC371">
        <v>4.1769818449024332E-2</v>
      </c>
      <c r="AD371">
        <v>-0.77752242717232745</v>
      </c>
      <c r="AE371">
        <v>-0.35975476490606451</v>
      </c>
      <c r="AF371">
        <v>0.12796181430020279</v>
      </c>
      <c r="AG371">
        <v>0.26543058464676061</v>
      </c>
      <c r="AH371">
        <v>1</v>
      </c>
      <c r="AI371">
        <v>1</v>
      </c>
      <c r="AJ371">
        <v>0.49872069829362298</v>
      </c>
      <c r="AK371">
        <v>0.2307739560986232</v>
      </c>
      <c r="AL371" t="s">
        <v>395</v>
      </c>
      <c r="AM371">
        <v>1.013165657937863</v>
      </c>
      <c r="AN371">
        <v>5.2005400127046283E-2</v>
      </c>
      <c r="AQ371">
        <v>6.5956579787130071E-2</v>
      </c>
      <c r="AR371">
        <v>2.0491619416899261E-2</v>
      </c>
      <c r="AY371">
        <v>3.8816350574041682E-2</v>
      </c>
      <c r="AZ371">
        <v>7.2454361040596132E-2</v>
      </c>
      <c r="BA371">
        <v>0.99695859948015031</v>
      </c>
      <c r="BB371">
        <v>0.99391719896030062</v>
      </c>
      <c r="BC371">
        <v>0.84306875152402105</v>
      </c>
      <c r="BD371">
        <v>1</v>
      </c>
      <c r="BE371">
        <v>1</v>
      </c>
      <c r="BF371">
        <v>-0.18545302102669839</v>
      </c>
      <c r="BG371">
        <v>4.2981063745794121E-2</v>
      </c>
      <c r="BH371">
        <v>-0.2317625429224279</v>
      </c>
      <c r="BI371">
        <v>0.33301719896186638</v>
      </c>
      <c r="BJ371">
        <v>-1.1004114790271871</v>
      </c>
      <c r="BK371">
        <v>-0.18545302102669839</v>
      </c>
    </row>
    <row r="372" spans="2:63" x14ac:dyDescent="0.25">
      <c r="B372" t="s">
        <v>531</v>
      </c>
      <c r="C372" t="s">
        <v>424</v>
      </c>
      <c r="D372">
        <v>275.79039999999998</v>
      </c>
      <c r="E372">
        <v>0.26100000000000001</v>
      </c>
      <c r="F372">
        <v>275.79039999999998</v>
      </c>
      <c r="G372">
        <v>0.67241146090905346</v>
      </c>
      <c r="H372">
        <v>48</v>
      </c>
      <c r="I372" t="s">
        <v>195</v>
      </c>
      <c r="J372" t="s">
        <v>618</v>
      </c>
      <c r="K372">
        <v>0.6714506090147444</v>
      </c>
      <c r="L372" t="s">
        <v>966</v>
      </c>
      <c r="M372">
        <v>0.33301719896186638</v>
      </c>
      <c r="N372">
        <v>1.3688519515342451E-2</v>
      </c>
      <c r="O372">
        <v>-1.1004114790271871</v>
      </c>
      <c r="P372">
        <v>4.136494198768087E-2</v>
      </c>
      <c r="Q372">
        <v>0.31249282934989048</v>
      </c>
      <c r="R372">
        <v>0.353328119009715</v>
      </c>
      <c r="S372">
        <v>-1.1631737563898421</v>
      </c>
      <c r="T372">
        <v>-1.040358138308551</v>
      </c>
      <c r="U372">
        <v>0.87882295446512382</v>
      </c>
      <c r="V372">
        <v>1.001740029662942</v>
      </c>
      <c r="W372">
        <v>3332.6498399680449</v>
      </c>
      <c r="X372">
        <v>3821.7344520005149</v>
      </c>
      <c r="Y372">
        <v>0</v>
      </c>
      <c r="Z372">
        <v>-0.55851588977321287</v>
      </c>
      <c r="AA372">
        <v>0.1993085865085632</v>
      </c>
      <c r="AB372">
        <v>0.12810864994907861</v>
      </c>
      <c r="AC372">
        <v>4.1769818449024332E-2</v>
      </c>
      <c r="AD372">
        <v>-0.77752242717232745</v>
      </c>
      <c r="AE372">
        <v>-0.35975476490606451</v>
      </c>
      <c r="AF372">
        <v>0.12796181430020279</v>
      </c>
      <c r="AG372">
        <v>0.26543058464676061</v>
      </c>
      <c r="AH372">
        <v>1</v>
      </c>
      <c r="AI372">
        <v>1</v>
      </c>
      <c r="AJ372">
        <v>0.49872069829362298</v>
      </c>
      <c r="AK372">
        <v>0.2307739560986232</v>
      </c>
      <c r="AL372" t="s">
        <v>395</v>
      </c>
      <c r="AM372">
        <v>1.013165657937863</v>
      </c>
      <c r="AN372">
        <v>5.2005400127046283E-2</v>
      </c>
      <c r="AQ372">
        <v>6.5956579787130071E-2</v>
      </c>
      <c r="AR372">
        <v>2.0491619416899261E-2</v>
      </c>
      <c r="AY372">
        <v>3.8816350574041682E-2</v>
      </c>
      <c r="AZ372">
        <v>7.2454361040596132E-2</v>
      </c>
      <c r="BA372">
        <v>0.99695859948015031</v>
      </c>
      <c r="BB372">
        <v>0.99391719896030062</v>
      </c>
      <c r="BC372">
        <v>0.84306875152402105</v>
      </c>
      <c r="BD372">
        <v>1</v>
      </c>
      <c r="BE372">
        <v>1</v>
      </c>
      <c r="BF372">
        <v>-0.17987356135402249</v>
      </c>
      <c r="BG372">
        <v>4.3067246290305339E-2</v>
      </c>
      <c r="BH372">
        <v>-0.23943066432949239</v>
      </c>
      <c r="BI372">
        <v>0.33301719896186638</v>
      </c>
      <c r="BJ372">
        <v>-1.1004114790271871</v>
      </c>
      <c r="BK372">
        <v>-0.17987356135402249</v>
      </c>
    </row>
    <row r="373" spans="2:63" x14ac:dyDescent="0.25">
      <c r="B373" t="s">
        <v>532</v>
      </c>
      <c r="C373" t="s">
        <v>424</v>
      </c>
      <c r="D373">
        <v>68.947599999999994</v>
      </c>
      <c r="E373">
        <v>0.40200000000000002</v>
      </c>
      <c r="F373">
        <v>68.947599999999994</v>
      </c>
      <c r="G373">
        <v>0.67721572038059852</v>
      </c>
      <c r="H373">
        <v>15</v>
      </c>
      <c r="I373" t="s">
        <v>195</v>
      </c>
      <c r="J373" t="s">
        <v>617</v>
      </c>
      <c r="K373">
        <v>0.67390611941131195</v>
      </c>
      <c r="L373" t="s">
        <v>967</v>
      </c>
      <c r="M373">
        <v>0.4391465532371987</v>
      </c>
      <c r="N373">
        <v>2.5191584479526428E-2</v>
      </c>
      <c r="O373">
        <v>-0.82452073095668688</v>
      </c>
      <c r="P373">
        <v>5.625505735312198E-2</v>
      </c>
      <c r="Q373">
        <v>0.40403337205694551</v>
      </c>
      <c r="R373">
        <v>0.47991659739156989</v>
      </c>
      <c r="S373">
        <v>-0.906257800331567</v>
      </c>
      <c r="T373">
        <v>-0.73414294567718019</v>
      </c>
      <c r="U373">
        <v>0.60881923793433368</v>
      </c>
      <c r="V373">
        <v>1.001633949725266</v>
      </c>
      <c r="W373">
        <v>3570.3311767778259</v>
      </c>
      <c r="X373">
        <v>3471.1837698555419</v>
      </c>
      <c r="Y373">
        <v>0</v>
      </c>
      <c r="Z373">
        <v>-0.54647218618604643</v>
      </c>
      <c r="AA373">
        <v>0.1034496097374767</v>
      </c>
      <c r="AB373">
        <v>0.1238062058690506</v>
      </c>
      <c r="AC373">
        <v>3.409574915561784E-2</v>
      </c>
      <c r="AD373">
        <v>-0.69595463680002878</v>
      </c>
      <c r="AE373">
        <v>-0.31317266457155968</v>
      </c>
      <c r="AF373">
        <v>6.4209148622960427E-2</v>
      </c>
      <c r="AG373">
        <v>0.16983830296241989</v>
      </c>
      <c r="AH373">
        <v>1</v>
      </c>
      <c r="AI373">
        <v>1</v>
      </c>
      <c r="AJ373">
        <v>0.49543927773896529</v>
      </c>
      <c r="AK373">
        <v>0.24150929006652919</v>
      </c>
      <c r="AL373" t="s">
        <v>395</v>
      </c>
      <c r="AM373">
        <v>1.013165657937863</v>
      </c>
      <c r="AN373">
        <v>5.2005400127046283E-2</v>
      </c>
      <c r="AQ373">
        <v>6.5956579787130071E-2</v>
      </c>
      <c r="AR373">
        <v>2.0491619416899261E-2</v>
      </c>
      <c r="AY373">
        <v>3.8816350574041682E-2</v>
      </c>
      <c r="AZ373">
        <v>7.2454361040596132E-2</v>
      </c>
      <c r="BA373">
        <v>0.99695859948015031</v>
      </c>
      <c r="BB373">
        <v>0.99391719896030062</v>
      </c>
      <c r="BC373">
        <v>0.84306875152402105</v>
      </c>
      <c r="BD373">
        <v>1</v>
      </c>
      <c r="BE373">
        <v>1</v>
      </c>
      <c r="BF373">
        <v>-0.2145203770422584</v>
      </c>
      <c r="BG373">
        <v>4.0188383421207619E-2</v>
      </c>
      <c r="BH373">
        <v>-0.18734063390766331</v>
      </c>
      <c r="BI373">
        <v>0.4391465532371987</v>
      </c>
      <c r="BJ373">
        <v>-0.82452073095668688</v>
      </c>
      <c r="BK373">
        <v>-0.2145203770422584</v>
      </c>
    </row>
    <row r="374" spans="2:63" x14ac:dyDescent="0.25">
      <c r="B374" t="s">
        <v>533</v>
      </c>
      <c r="C374" t="s">
        <v>424</v>
      </c>
      <c r="D374">
        <v>68.947599999999994</v>
      </c>
      <c r="E374">
        <v>0.35099999999999998</v>
      </c>
      <c r="F374">
        <v>68.947599999999994</v>
      </c>
      <c r="G374">
        <v>0.67433316469767146</v>
      </c>
      <c r="H374">
        <v>253</v>
      </c>
      <c r="I374" t="s">
        <v>195</v>
      </c>
      <c r="J374" t="s">
        <v>617</v>
      </c>
      <c r="K374">
        <v>0.67390611941131195</v>
      </c>
      <c r="L374" t="s">
        <v>967</v>
      </c>
      <c r="M374">
        <v>0.4391465532371987</v>
      </c>
      <c r="N374">
        <v>2.5191584479526428E-2</v>
      </c>
      <c r="O374">
        <v>-0.82452073095668688</v>
      </c>
      <c r="P374">
        <v>5.625505735312198E-2</v>
      </c>
      <c r="Q374">
        <v>0.40403337205694551</v>
      </c>
      <c r="R374">
        <v>0.47991659739156989</v>
      </c>
      <c r="S374">
        <v>-0.906257800331567</v>
      </c>
      <c r="T374">
        <v>-0.73414294567718019</v>
      </c>
      <c r="U374">
        <v>0.60881923793433368</v>
      </c>
      <c r="V374">
        <v>1.001633949725266</v>
      </c>
      <c r="W374">
        <v>3570.3311767778259</v>
      </c>
      <c r="X374">
        <v>3471.1837698555419</v>
      </c>
      <c r="Y374">
        <v>0</v>
      </c>
      <c r="Z374">
        <v>-0.54647218618604643</v>
      </c>
      <c r="AA374">
        <v>0.1034496097374767</v>
      </c>
      <c r="AB374">
        <v>0.1238062058690506</v>
      </c>
      <c r="AC374">
        <v>3.409574915561784E-2</v>
      </c>
      <c r="AD374">
        <v>-0.69595463680002878</v>
      </c>
      <c r="AE374">
        <v>-0.31317266457155968</v>
      </c>
      <c r="AF374">
        <v>6.4209148622960427E-2</v>
      </c>
      <c r="AG374">
        <v>0.16983830296241989</v>
      </c>
      <c r="AH374">
        <v>1</v>
      </c>
      <c r="AI374">
        <v>1</v>
      </c>
      <c r="AJ374">
        <v>0.49543927773896529</v>
      </c>
      <c r="AK374">
        <v>0.24150929006652919</v>
      </c>
      <c r="AL374" t="s">
        <v>395</v>
      </c>
      <c r="AM374">
        <v>1.013165657937863</v>
      </c>
      <c r="AN374">
        <v>5.2005400127046283E-2</v>
      </c>
      <c r="AQ374">
        <v>6.5956579787130071E-2</v>
      </c>
      <c r="AR374">
        <v>2.0491619416899261E-2</v>
      </c>
      <c r="AY374">
        <v>3.8816350574041682E-2</v>
      </c>
      <c r="AZ374">
        <v>7.2454361040596132E-2</v>
      </c>
      <c r="BA374">
        <v>0.99695859948015031</v>
      </c>
      <c r="BB374">
        <v>0.99391719896030062</v>
      </c>
      <c r="BC374">
        <v>0.84306875152402105</v>
      </c>
      <c r="BD374">
        <v>1</v>
      </c>
      <c r="BE374">
        <v>1</v>
      </c>
      <c r="BF374">
        <v>-0.21763483634003061</v>
      </c>
      <c r="BG374">
        <v>3.9765819220669477E-2</v>
      </c>
      <c r="BH374">
        <v>-0.18271807900523671</v>
      </c>
      <c r="BI374">
        <v>0.4391465532371987</v>
      </c>
      <c r="BJ374">
        <v>-0.82452073095668688</v>
      </c>
      <c r="BK374">
        <v>-0.21763483634003061</v>
      </c>
    </row>
    <row r="375" spans="2:63" x14ac:dyDescent="0.25">
      <c r="B375" t="s">
        <v>534</v>
      </c>
      <c r="C375" t="s">
        <v>424</v>
      </c>
      <c r="D375">
        <v>68.947599999999994</v>
      </c>
      <c r="E375">
        <v>0.375</v>
      </c>
      <c r="F375">
        <v>68.947599999999994</v>
      </c>
      <c r="G375">
        <v>0.67433316469767146</v>
      </c>
      <c r="H375">
        <v>52</v>
      </c>
      <c r="I375" t="s">
        <v>195</v>
      </c>
      <c r="J375" t="s">
        <v>617</v>
      </c>
      <c r="K375">
        <v>0.67390611941131195</v>
      </c>
      <c r="L375" t="s">
        <v>967</v>
      </c>
      <c r="M375">
        <v>0.4391465532371987</v>
      </c>
      <c r="N375">
        <v>2.5191584479526428E-2</v>
      </c>
      <c r="O375">
        <v>-0.82452073095668688</v>
      </c>
      <c r="P375">
        <v>5.625505735312198E-2</v>
      </c>
      <c r="Q375">
        <v>0.40403337205694551</v>
      </c>
      <c r="R375">
        <v>0.47991659739156989</v>
      </c>
      <c r="S375">
        <v>-0.906257800331567</v>
      </c>
      <c r="T375">
        <v>-0.73414294567718019</v>
      </c>
      <c r="U375">
        <v>0.60881923793433368</v>
      </c>
      <c r="V375">
        <v>1.001633949725266</v>
      </c>
      <c r="W375">
        <v>3570.3311767778259</v>
      </c>
      <c r="X375">
        <v>3471.1837698555419</v>
      </c>
      <c r="Y375">
        <v>0</v>
      </c>
      <c r="Z375">
        <v>-0.54647218618604643</v>
      </c>
      <c r="AA375">
        <v>0.1034496097374767</v>
      </c>
      <c r="AB375">
        <v>0.1238062058690506</v>
      </c>
      <c r="AC375">
        <v>3.409574915561784E-2</v>
      </c>
      <c r="AD375">
        <v>-0.69595463680002878</v>
      </c>
      <c r="AE375">
        <v>-0.31317266457155968</v>
      </c>
      <c r="AF375">
        <v>6.4209148622960427E-2</v>
      </c>
      <c r="AG375">
        <v>0.16983830296241989</v>
      </c>
      <c r="AH375">
        <v>1</v>
      </c>
      <c r="AI375">
        <v>1</v>
      </c>
      <c r="AJ375">
        <v>0.49543927773896529</v>
      </c>
      <c r="AK375">
        <v>0.24150929006652919</v>
      </c>
      <c r="AL375" t="s">
        <v>395</v>
      </c>
      <c r="AM375">
        <v>1.013165657937863</v>
      </c>
      <c r="AN375">
        <v>5.2005400127046283E-2</v>
      </c>
      <c r="AQ375">
        <v>6.5956579787130071E-2</v>
      </c>
      <c r="AR375">
        <v>2.0491619416899261E-2</v>
      </c>
      <c r="AY375">
        <v>3.8816350574041682E-2</v>
      </c>
      <c r="AZ375">
        <v>7.2454361040596132E-2</v>
      </c>
      <c r="BA375">
        <v>0.99695859948015031</v>
      </c>
      <c r="BB375">
        <v>0.99391719896030062</v>
      </c>
      <c r="BC375">
        <v>0.84306875152402105</v>
      </c>
      <c r="BD375">
        <v>1</v>
      </c>
      <c r="BE375">
        <v>1</v>
      </c>
      <c r="BF375">
        <v>-0.21764394833484951</v>
      </c>
      <c r="BG375">
        <v>4.0046252107302789E-2</v>
      </c>
      <c r="BH375">
        <v>-0.18399892307453841</v>
      </c>
      <c r="BI375">
        <v>0.4391465532371987</v>
      </c>
      <c r="BJ375">
        <v>-0.82452073095668688</v>
      </c>
      <c r="BK375">
        <v>-0.21764394833484951</v>
      </c>
    </row>
    <row r="376" spans="2:63" x14ac:dyDescent="0.25">
      <c r="B376" t="s">
        <v>535</v>
      </c>
      <c r="C376" t="s">
        <v>424</v>
      </c>
      <c r="D376">
        <v>68.947599999999994</v>
      </c>
      <c r="E376">
        <v>0.41199999999999998</v>
      </c>
      <c r="F376">
        <v>68.947599999999994</v>
      </c>
      <c r="G376">
        <v>0.67016947315566577</v>
      </c>
      <c r="H376">
        <v>15</v>
      </c>
      <c r="I376" t="s">
        <v>195</v>
      </c>
      <c r="J376" t="s">
        <v>617</v>
      </c>
      <c r="K376">
        <v>0.67390611941131195</v>
      </c>
      <c r="L376" t="s">
        <v>967</v>
      </c>
      <c r="M376">
        <v>0.4391465532371987</v>
      </c>
      <c r="N376">
        <v>2.5191584479526428E-2</v>
      </c>
      <c r="O376">
        <v>-0.82452073095668688</v>
      </c>
      <c r="P376">
        <v>5.625505735312198E-2</v>
      </c>
      <c r="Q376">
        <v>0.40403337205694551</v>
      </c>
      <c r="R376">
        <v>0.47991659739156989</v>
      </c>
      <c r="S376">
        <v>-0.906257800331567</v>
      </c>
      <c r="T376">
        <v>-0.73414294567718019</v>
      </c>
      <c r="U376">
        <v>0.60881923793433368</v>
      </c>
      <c r="V376">
        <v>1.001633949725266</v>
      </c>
      <c r="W376">
        <v>3570.3311767778259</v>
      </c>
      <c r="X376">
        <v>3471.1837698555419</v>
      </c>
      <c r="Y376">
        <v>0</v>
      </c>
      <c r="Z376">
        <v>-0.54647218618604643</v>
      </c>
      <c r="AA376">
        <v>0.1034496097374767</v>
      </c>
      <c r="AB376">
        <v>0.1238062058690506</v>
      </c>
      <c r="AC376">
        <v>3.409574915561784E-2</v>
      </c>
      <c r="AD376">
        <v>-0.69595463680002878</v>
      </c>
      <c r="AE376">
        <v>-0.31317266457155968</v>
      </c>
      <c r="AF376">
        <v>6.4209148622960427E-2</v>
      </c>
      <c r="AG376">
        <v>0.16983830296241989</v>
      </c>
      <c r="AH376">
        <v>1</v>
      </c>
      <c r="AI376">
        <v>1</v>
      </c>
      <c r="AJ376">
        <v>0.49543927773896529</v>
      </c>
      <c r="AK376">
        <v>0.24150929006652919</v>
      </c>
      <c r="AL376" t="s">
        <v>395</v>
      </c>
      <c r="AM376">
        <v>1.013165657937863</v>
      </c>
      <c r="AN376">
        <v>5.2005400127046283E-2</v>
      </c>
      <c r="AQ376">
        <v>6.5956579787130071E-2</v>
      </c>
      <c r="AR376">
        <v>2.0491619416899261E-2</v>
      </c>
      <c r="AY376">
        <v>3.8816350574041682E-2</v>
      </c>
      <c r="AZ376">
        <v>7.2454361040596132E-2</v>
      </c>
      <c r="BA376">
        <v>0.99695859948015031</v>
      </c>
      <c r="BB376">
        <v>0.99391719896030062</v>
      </c>
      <c r="BC376">
        <v>0.84306875152402105</v>
      </c>
      <c r="BD376">
        <v>1</v>
      </c>
      <c r="BE376">
        <v>1</v>
      </c>
      <c r="BF376">
        <v>-0.22188313693389619</v>
      </c>
      <c r="BG376">
        <v>3.9864262953372739E-2</v>
      </c>
      <c r="BH376">
        <v>-0.17966332865236689</v>
      </c>
      <c r="BI376">
        <v>0.4391465532371987</v>
      </c>
      <c r="BJ376">
        <v>-0.82452073095668688</v>
      </c>
      <c r="BK376">
        <v>-0.22188313693389619</v>
      </c>
    </row>
    <row r="377" spans="2:63" x14ac:dyDescent="0.25">
      <c r="B377" t="s">
        <v>536</v>
      </c>
      <c r="C377" t="s">
        <v>424</v>
      </c>
      <c r="D377">
        <v>68.947599999999994</v>
      </c>
      <c r="E377">
        <v>0.441</v>
      </c>
      <c r="F377">
        <v>68.947599999999994</v>
      </c>
      <c r="G377">
        <v>0.67337231280336241</v>
      </c>
      <c r="H377">
        <v>15</v>
      </c>
      <c r="I377" t="s">
        <v>195</v>
      </c>
      <c r="J377" t="s">
        <v>617</v>
      </c>
      <c r="K377">
        <v>0.67390611941131195</v>
      </c>
      <c r="L377" t="s">
        <v>967</v>
      </c>
      <c r="M377">
        <v>0.4391465532371987</v>
      </c>
      <c r="N377">
        <v>2.5191584479526428E-2</v>
      </c>
      <c r="O377">
        <v>-0.82452073095668688</v>
      </c>
      <c r="P377">
        <v>5.625505735312198E-2</v>
      </c>
      <c r="Q377">
        <v>0.40403337205694551</v>
      </c>
      <c r="R377">
        <v>0.47991659739156989</v>
      </c>
      <c r="S377">
        <v>-0.906257800331567</v>
      </c>
      <c r="T377">
        <v>-0.73414294567718019</v>
      </c>
      <c r="U377">
        <v>0.60881923793433368</v>
      </c>
      <c r="V377">
        <v>1.001633949725266</v>
      </c>
      <c r="W377">
        <v>3570.3311767778259</v>
      </c>
      <c r="X377">
        <v>3471.1837698555419</v>
      </c>
      <c r="Y377">
        <v>0</v>
      </c>
      <c r="Z377">
        <v>-0.54647218618604643</v>
      </c>
      <c r="AA377">
        <v>0.1034496097374767</v>
      </c>
      <c r="AB377">
        <v>0.1238062058690506</v>
      </c>
      <c r="AC377">
        <v>3.409574915561784E-2</v>
      </c>
      <c r="AD377">
        <v>-0.69595463680002878</v>
      </c>
      <c r="AE377">
        <v>-0.31317266457155968</v>
      </c>
      <c r="AF377">
        <v>6.4209148622960427E-2</v>
      </c>
      <c r="AG377">
        <v>0.16983830296241989</v>
      </c>
      <c r="AH377">
        <v>1</v>
      </c>
      <c r="AI377">
        <v>1</v>
      </c>
      <c r="AJ377">
        <v>0.49543927773896529</v>
      </c>
      <c r="AK377">
        <v>0.24150929006652919</v>
      </c>
      <c r="AL377" t="s">
        <v>395</v>
      </c>
      <c r="AM377">
        <v>1.013165657937863</v>
      </c>
      <c r="AN377">
        <v>5.2005400127046283E-2</v>
      </c>
      <c r="AQ377">
        <v>6.5956579787130071E-2</v>
      </c>
      <c r="AR377">
        <v>2.0491619416899261E-2</v>
      </c>
      <c r="AY377">
        <v>3.8816350574041682E-2</v>
      </c>
      <c r="AZ377">
        <v>7.2454361040596132E-2</v>
      </c>
      <c r="BA377">
        <v>0.99695859948015031</v>
      </c>
      <c r="BB377">
        <v>0.99391719896030062</v>
      </c>
      <c r="BC377">
        <v>0.84306875152402105</v>
      </c>
      <c r="BD377">
        <v>1</v>
      </c>
      <c r="BE377">
        <v>1</v>
      </c>
      <c r="BF377">
        <v>-0.21852047724918899</v>
      </c>
      <c r="BG377">
        <v>4.0271296401329072E-2</v>
      </c>
      <c r="BH377">
        <v>-0.1842907214384574</v>
      </c>
      <c r="BI377">
        <v>0.4391465532371987</v>
      </c>
      <c r="BJ377">
        <v>-0.82452073095668688</v>
      </c>
      <c r="BK377">
        <v>-0.21852047724918899</v>
      </c>
    </row>
    <row r="378" spans="2:63" x14ac:dyDescent="0.25">
      <c r="B378" t="s">
        <v>537</v>
      </c>
      <c r="C378" t="s">
        <v>424</v>
      </c>
      <c r="D378">
        <v>68.947599999999994</v>
      </c>
      <c r="E378">
        <v>0.49</v>
      </c>
      <c r="F378">
        <v>68.947599999999994</v>
      </c>
      <c r="G378">
        <v>0.67401288073290178</v>
      </c>
      <c r="H378">
        <v>13</v>
      </c>
      <c r="I378" t="s">
        <v>195</v>
      </c>
      <c r="J378" t="s">
        <v>617</v>
      </c>
      <c r="K378">
        <v>0.67390611941131195</v>
      </c>
      <c r="L378" t="s">
        <v>967</v>
      </c>
      <c r="M378">
        <v>0.4391465532371987</v>
      </c>
      <c r="N378">
        <v>2.5191584479526428E-2</v>
      </c>
      <c r="O378">
        <v>-0.82452073095668688</v>
      </c>
      <c r="P378">
        <v>5.625505735312198E-2</v>
      </c>
      <c r="Q378">
        <v>0.40403337205694551</v>
      </c>
      <c r="R378">
        <v>0.47991659739156989</v>
      </c>
      <c r="S378">
        <v>-0.906257800331567</v>
      </c>
      <c r="T378">
        <v>-0.73414294567718019</v>
      </c>
      <c r="U378">
        <v>0.60881923793433368</v>
      </c>
      <c r="V378">
        <v>1.001633949725266</v>
      </c>
      <c r="W378">
        <v>3570.3311767778259</v>
      </c>
      <c r="X378">
        <v>3471.1837698555419</v>
      </c>
      <c r="Y378">
        <v>0</v>
      </c>
      <c r="Z378">
        <v>-0.54647218618604643</v>
      </c>
      <c r="AA378">
        <v>0.1034496097374767</v>
      </c>
      <c r="AB378">
        <v>0.1238062058690506</v>
      </c>
      <c r="AC378">
        <v>3.409574915561784E-2</v>
      </c>
      <c r="AD378">
        <v>-0.69595463680002878</v>
      </c>
      <c r="AE378">
        <v>-0.31317266457155968</v>
      </c>
      <c r="AF378">
        <v>6.4209148622960427E-2</v>
      </c>
      <c r="AG378">
        <v>0.16983830296241989</v>
      </c>
      <c r="AH378">
        <v>1</v>
      </c>
      <c r="AI378">
        <v>1</v>
      </c>
      <c r="AJ378">
        <v>0.49543927773896529</v>
      </c>
      <c r="AK378">
        <v>0.24150929006652919</v>
      </c>
      <c r="AL378" t="s">
        <v>395</v>
      </c>
      <c r="AM378">
        <v>1.013165657937863</v>
      </c>
      <c r="AN378">
        <v>5.2005400127046283E-2</v>
      </c>
      <c r="AQ378">
        <v>6.5956579787130071E-2</v>
      </c>
      <c r="AR378">
        <v>2.0491619416899261E-2</v>
      </c>
      <c r="AY378">
        <v>3.8816350574041682E-2</v>
      </c>
      <c r="AZ378">
        <v>7.2454361040596132E-2</v>
      </c>
      <c r="BA378">
        <v>0.99695859948015031</v>
      </c>
      <c r="BB378">
        <v>0.99391719896030062</v>
      </c>
      <c r="BC378">
        <v>0.84306875152402105</v>
      </c>
      <c r="BD378">
        <v>1</v>
      </c>
      <c r="BE378">
        <v>1</v>
      </c>
      <c r="BF378">
        <v>-0.2177666642952093</v>
      </c>
      <c r="BG378">
        <v>3.9856187977737753E-2</v>
      </c>
      <c r="BH378">
        <v>-0.18302244793403191</v>
      </c>
      <c r="BI378">
        <v>0.4391465532371987</v>
      </c>
      <c r="BJ378">
        <v>-0.82452073095668688</v>
      </c>
      <c r="BK378">
        <v>-0.2177666642952093</v>
      </c>
    </row>
    <row r="379" spans="2:63" x14ac:dyDescent="0.25">
      <c r="B379" t="s">
        <v>539</v>
      </c>
      <c r="C379" t="s">
        <v>424</v>
      </c>
      <c r="D379">
        <v>551.58079999999995</v>
      </c>
      <c r="E379">
        <v>0.23499999999999999</v>
      </c>
      <c r="F379">
        <v>551.58079999999995</v>
      </c>
      <c r="G379">
        <v>0.65863925042395743</v>
      </c>
      <c r="H379">
        <v>23</v>
      </c>
      <c r="I379" t="s">
        <v>195</v>
      </c>
      <c r="J379" t="s">
        <v>624</v>
      </c>
      <c r="K379">
        <v>0.65823889546799541</v>
      </c>
      <c r="L379" t="s">
        <v>968</v>
      </c>
      <c r="M379">
        <v>0.25023762330815458</v>
      </c>
      <c r="N379">
        <v>1.8065419883661209E-2</v>
      </c>
      <c r="O379">
        <v>-1.387934091109958</v>
      </c>
      <c r="P379">
        <v>7.2202645768667348E-2</v>
      </c>
      <c r="Q379">
        <v>0.22442331084989289</v>
      </c>
      <c r="R379">
        <v>0.27601575976282539</v>
      </c>
      <c r="S379">
        <v>-1.4942212319013819</v>
      </c>
      <c r="T379">
        <v>-1.287297314346536</v>
      </c>
      <c r="U379">
        <v>0.95000238321224273</v>
      </c>
      <c r="V379">
        <v>1.001636165154955</v>
      </c>
      <c r="W379">
        <v>2409.9007666426178</v>
      </c>
      <c r="X379">
        <v>2818.9082026476858</v>
      </c>
      <c r="Y379">
        <v>0</v>
      </c>
      <c r="Z379">
        <v>-0.79596721114237146</v>
      </c>
      <c r="AA379">
        <v>0.2178134602375523</v>
      </c>
      <c r="AB379">
        <v>0.17837108404736679</v>
      </c>
      <c r="AC379">
        <v>5.6101961764375687E-2</v>
      </c>
      <c r="AD379">
        <v>-1.0979772290348759</v>
      </c>
      <c r="AE379">
        <v>-0.53213706833402441</v>
      </c>
      <c r="AF379">
        <v>0.123841446117534</v>
      </c>
      <c r="AG379">
        <v>0.30348139652188888</v>
      </c>
      <c r="AH379">
        <v>1</v>
      </c>
      <c r="AI379">
        <v>1</v>
      </c>
      <c r="AJ379">
        <v>0.50692180262548914</v>
      </c>
      <c r="AK379">
        <v>0.18734409954798861</v>
      </c>
      <c r="AL379" t="s">
        <v>395</v>
      </c>
      <c r="AM379">
        <v>1.013165657937863</v>
      </c>
      <c r="AN379">
        <v>5.2005400127046283E-2</v>
      </c>
      <c r="AQ379">
        <v>6.5956579787130071E-2</v>
      </c>
      <c r="AR379">
        <v>2.0491619416899261E-2</v>
      </c>
      <c r="AY379">
        <v>3.8816350574041682E-2</v>
      </c>
      <c r="AZ379">
        <v>7.2454361040596132E-2</v>
      </c>
      <c r="BA379">
        <v>0.99695859948015031</v>
      </c>
      <c r="BB379">
        <v>0.99391719896030062</v>
      </c>
      <c r="BC379">
        <v>0.84306875152402105</v>
      </c>
      <c r="BD379">
        <v>1</v>
      </c>
      <c r="BE379">
        <v>1</v>
      </c>
      <c r="BF379">
        <v>-0.17391863097886551</v>
      </c>
      <c r="BG379">
        <v>4.5766228874172067E-2</v>
      </c>
      <c r="BH379">
        <v>-0.26314736159424779</v>
      </c>
      <c r="BI379">
        <v>0.25023762330815458</v>
      </c>
      <c r="BJ379">
        <v>-1.387934091109958</v>
      </c>
      <c r="BK379">
        <v>-0.17391863097886551</v>
      </c>
    </row>
    <row r="380" spans="2:63" x14ac:dyDescent="0.25">
      <c r="B380" t="s">
        <v>540</v>
      </c>
      <c r="C380" t="s">
        <v>424</v>
      </c>
      <c r="D380">
        <v>551.58079999999995</v>
      </c>
      <c r="E380">
        <v>0.316</v>
      </c>
      <c r="F380">
        <v>551.58079999999995</v>
      </c>
      <c r="G380">
        <v>0.65895953438872712</v>
      </c>
      <c r="H380">
        <v>6</v>
      </c>
      <c r="I380" t="s">
        <v>195</v>
      </c>
      <c r="J380" t="s">
        <v>624</v>
      </c>
      <c r="K380">
        <v>0.65823889546799541</v>
      </c>
      <c r="L380" t="s">
        <v>968</v>
      </c>
      <c r="M380">
        <v>0.25023762330815458</v>
      </c>
      <c r="N380">
        <v>1.8065419883661209E-2</v>
      </c>
      <c r="O380">
        <v>-1.387934091109958</v>
      </c>
      <c r="P380">
        <v>7.2202645768667348E-2</v>
      </c>
      <c r="Q380">
        <v>0.22442331084989289</v>
      </c>
      <c r="R380">
        <v>0.27601575976282539</v>
      </c>
      <c r="S380">
        <v>-1.4942212319013819</v>
      </c>
      <c r="T380">
        <v>-1.287297314346536</v>
      </c>
      <c r="U380">
        <v>0.95000238321224273</v>
      </c>
      <c r="V380">
        <v>1.001636165154955</v>
      </c>
      <c r="W380">
        <v>2409.9007666426178</v>
      </c>
      <c r="X380">
        <v>2818.9082026476858</v>
      </c>
      <c r="Y380">
        <v>0</v>
      </c>
      <c r="Z380">
        <v>-0.79596721114237146</v>
      </c>
      <c r="AA380">
        <v>0.2178134602375523</v>
      </c>
      <c r="AB380">
        <v>0.17837108404736679</v>
      </c>
      <c r="AC380">
        <v>5.6101961764375687E-2</v>
      </c>
      <c r="AD380">
        <v>-1.0979772290348759</v>
      </c>
      <c r="AE380">
        <v>-0.53213706833402441</v>
      </c>
      <c r="AF380">
        <v>0.123841446117534</v>
      </c>
      <c r="AG380">
        <v>0.30348139652188888</v>
      </c>
      <c r="AH380">
        <v>1</v>
      </c>
      <c r="AI380">
        <v>1</v>
      </c>
      <c r="AJ380">
        <v>0.50692180262548914</v>
      </c>
      <c r="AK380">
        <v>0.18734409954798861</v>
      </c>
      <c r="AL380" t="s">
        <v>395</v>
      </c>
      <c r="AM380">
        <v>1.013165657937863</v>
      </c>
      <c r="AN380">
        <v>5.2005400127046283E-2</v>
      </c>
      <c r="AQ380">
        <v>6.5956579787130071E-2</v>
      </c>
      <c r="AR380">
        <v>2.0491619416899261E-2</v>
      </c>
      <c r="AY380">
        <v>3.8816350574041682E-2</v>
      </c>
      <c r="AZ380">
        <v>7.2454361040596132E-2</v>
      </c>
      <c r="BA380">
        <v>0.99695859948015031</v>
      </c>
      <c r="BB380">
        <v>0.99391719896030062</v>
      </c>
      <c r="BC380">
        <v>0.84306875152402105</v>
      </c>
      <c r="BD380">
        <v>1</v>
      </c>
      <c r="BE380">
        <v>1</v>
      </c>
      <c r="BF380">
        <v>-0.1736196263816793</v>
      </c>
      <c r="BG380">
        <v>4.6324046657398428E-2</v>
      </c>
      <c r="BH380">
        <v>-0.26681342209296821</v>
      </c>
      <c r="BI380">
        <v>0.25023762330815458</v>
      </c>
      <c r="BJ380">
        <v>-1.387934091109958</v>
      </c>
      <c r="BK380">
        <v>-0.1736196263816793</v>
      </c>
    </row>
    <row r="381" spans="2:63" x14ac:dyDescent="0.25">
      <c r="B381" t="s">
        <v>541</v>
      </c>
      <c r="C381" t="s">
        <v>424</v>
      </c>
      <c r="D381">
        <v>551.58079999999995</v>
      </c>
      <c r="E381">
        <v>0.214</v>
      </c>
      <c r="F381">
        <v>551.58079999999995</v>
      </c>
      <c r="G381">
        <v>0.65799868249441817</v>
      </c>
      <c r="H381">
        <v>22</v>
      </c>
      <c r="I381" t="s">
        <v>195</v>
      </c>
      <c r="J381" t="s">
        <v>624</v>
      </c>
      <c r="K381">
        <v>0.65823889546799541</v>
      </c>
      <c r="L381" t="s">
        <v>968</v>
      </c>
      <c r="M381">
        <v>0.25023762330815458</v>
      </c>
      <c r="N381">
        <v>1.8065419883661209E-2</v>
      </c>
      <c r="O381">
        <v>-1.387934091109958</v>
      </c>
      <c r="P381">
        <v>7.2202645768667348E-2</v>
      </c>
      <c r="Q381">
        <v>0.22442331084989289</v>
      </c>
      <c r="R381">
        <v>0.27601575976282539</v>
      </c>
      <c r="S381">
        <v>-1.4942212319013819</v>
      </c>
      <c r="T381">
        <v>-1.287297314346536</v>
      </c>
      <c r="U381">
        <v>0.95000238321224273</v>
      </c>
      <c r="V381">
        <v>1.001636165154955</v>
      </c>
      <c r="W381">
        <v>2409.9007666426178</v>
      </c>
      <c r="X381">
        <v>2818.9082026476858</v>
      </c>
      <c r="Y381">
        <v>0</v>
      </c>
      <c r="Z381">
        <v>-0.79596721114237146</v>
      </c>
      <c r="AA381">
        <v>0.2178134602375523</v>
      </c>
      <c r="AB381">
        <v>0.17837108404736679</v>
      </c>
      <c r="AC381">
        <v>5.6101961764375687E-2</v>
      </c>
      <c r="AD381">
        <v>-1.0979772290348759</v>
      </c>
      <c r="AE381">
        <v>-0.53213706833402441</v>
      </c>
      <c r="AF381">
        <v>0.123841446117534</v>
      </c>
      <c r="AG381">
        <v>0.30348139652188888</v>
      </c>
      <c r="AH381">
        <v>1</v>
      </c>
      <c r="AI381">
        <v>1</v>
      </c>
      <c r="AJ381">
        <v>0.50692180262548914</v>
      </c>
      <c r="AK381">
        <v>0.18734409954798861</v>
      </c>
      <c r="AL381" t="s">
        <v>395</v>
      </c>
      <c r="AM381">
        <v>1.013165657937863</v>
      </c>
      <c r="AN381">
        <v>5.2005400127046283E-2</v>
      </c>
      <c r="AQ381">
        <v>6.5956579787130071E-2</v>
      </c>
      <c r="AR381">
        <v>2.0491619416899261E-2</v>
      </c>
      <c r="AY381">
        <v>3.8816350574041682E-2</v>
      </c>
      <c r="AZ381">
        <v>7.2454361040596132E-2</v>
      </c>
      <c r="BA381">
        <v>0.99695859948015031</v>
      </c>
      <c r="BB381">
        <v>0.99391719896030062</v>
      </c>
      <c r="BC381">
        <v>0.84306875152402105</v>
      </c>
      <c r="BD381">
        <v>1</v>
      </c>
      <c r="BE381">
        <v>1</v>
      </c>
      <c r="BF381">
        <v>-0.17449709937530189</v>
      </c>
      <c r="BG381">
        <v>4.5773993132037873E-2</v>
      </c>
      <c r="BH381">
        <v>-0.26231950729214631</v>
      </c>
      <c r="BI381">
        <v>0.25023762330815458</v>
      </c>
      <c r="BJ381">
        <v>-1.387934091109958</v>
      </c>
      <c r="BK381">
        <v>-0.17449709937530189</v>
      </c>
    </row>
    <row r="382" spans="2:63" x14ac:dyDescent="0.25">
      <c r="B382" t="s">
        <v>542</v>
      </c>
      <c r="C382" t="s">
        <v>424</v>
      </c>
      <c r="D382">
        <v>551.58079999999995</v>
      </c>
      <c r="E382">
        <v>0.19700000000000001</v>
      </c>
      <c r="F382">
        <v>551.58079999999995</v>
      </c>
      <c r="G382">
        <v>0.6573581145648788</v>
      </c>
      <c r="H382">
        <v>46</v>
      </c>
      <c r="I382" t="s">
        <v>195</v>
      </c>
      <c r="J382" t="s">
        <v>624</v>
      </c>
      <c r="K382">
        <v>0.65823889546799541</v>
      </c>
      <c r="L382" t="s">
        <v>968</v>
      </c>
      <c r="M382">
        <v>0.25023762330815458</v>
      </c>
      <c r="N382">
        <v>1.8065419883661209E-2</v>
      </c>
      <c r="O382">
        <v>-1.387934091109958</v>
      </c>
      <c r="P382">
        <v>7.2202645768667348E-2</v>
      </c>
      <c r="Q382">
        <v>0.22442331084989289</v>
      </c>
      <c r="R382">
        <v>0.27601575976282539</v>
      </c>
      <c r="S382">
        <v>-1.4942212319013819</v>
      </c>
      <c r="T382">
        <v>-1.287297314346536</v>
      </c>
      <c r="U382">
        <v>0.95000238321224273</v>
      </c>
      <c r="V382">
        <v>1.001636165154955</v>
      </c>
      <c r="W382">
        <v>2409.9007666426178</v>
      </c>
      <c r="X382">
        <v>2818.9082026476858</v>
      </c>
      <c r="Y382">
        <v>0</v>
      </c>
      <c r="Z382">
        <v>-0.79596721114237146</v>
      </c>
      <c r="AA382">
        <v>0.2178134602375523</v>
      </c>
      <c r="AB382">
        <v>0.17837108404736679</v>
      </c>
      <c r="AC382">
        <v>5.6101961764375687E-2</v>
      </c>
      <c r="AD382">
        <v>-1.0979772290348759</v>
      </c>
      <c r="AE382">
        <v>-0.53213706833402441</v>
      </c>
      <c r="AF382">
        <v>0.123841446117534</v>
      </c>
      <c r="AG382">
        <v>0.30348139652188888</v>
      </c>
      <c r="AH382">
        <v>1</v>
      </c>
      <c r="AI382">
        <v>1</v>
      </c>
      <c r="AJ382">
        <v>0.50692180262548914</v>
      </c>
      <c r="AK382">
        <v>0.18734409954798861</v>
      </c>
      <c r="AL382" t="s">
        <v>395</v>
      </c>
      <c r="AM382">
        <v>1.013165657937863</v>
      </c>
      <c r="AN382">
        <v>5.2005400127046283E-2</v>
      </c>
      <c r="AQ382">
        <v>6.5956579787130071E-2</v>
      </c>
      <c r="AR382">
        <v>2.0491619416899261E-2</v>
      </c>
      <c r="AY382">
        <v>3.8816350574041682E-2</v>
      </c>
      <c r="AZ382">
        <v>7.2454361040596132E-2</v>
      </c>
      <c r="BA382">
        <v>0.99695859948015031</v>
      </c>
      <c r="BB382">
        <v>0.99391719896030062</v>
      </c>
      <c r="BC382">
        <v>0.84306875152402105</v>
      </c>
      <c r="BD382">
        <v>1</v>
      </c>
      <c r="BE382">
        <v>1</v>
      </c>
      <c r="BF382">
        <v>-0.17501518627460211</v>
      </c>
      <c r="BG382">
        <v>4.600907878439614E-2</v>
      </c>
      <c r="BH382">
        <v>-0.2628862086985243</v>
      </c>
      <c r="BI382">
        <v>0.25023762330815458</v>
      </c>
      <c r="BJ382">
        <v>-1.387934091109958</v>
      </c>
      <c r="BK382">
        <v>-0.17501518627460211</v>
      </c>
    </row>
    <row r="383" spans="2:63" x14ac:dyDescent="0.25">
      <c r="B383" t="s">
        <v>543</v>
      </c>
      <c r="C383" t="s">
        <v>424</v>
      </c>
      <c r="D383">
        <v>68.947599999999994</v>
      </c>
      <c r="E383">
        <v>0.31</v>
      </c>
      <c r="F383">
        <v>68.947599999999994</v>
      </c>
      <c r="G383">
        <v>0.73198427835621271</v>
      </c>
      <c r="H383">
        <v>7</v>
      </c>
      <c r="I383" t="s">
        <v>195</v>
      </c>
      <c r="J383" t="s">
        <v>622</v>
      </c>
      <c r="K383">
        <v>0.73689529914934759</v>
      </c>
      <c r="L383" t="s">
        <v>969</v>
      </c>
      <c r="M383">
        <v>0.27048894171385718</v>
      </c>
      <c r="N383">
        <v>2.0214278956339871E-2</v>
      </c>
      <c r="O383">
        <v>-1.3103002344885979</v>
      </c>
      <c r="P383">
        <v>7.5398375436750806E-2</v>
      </c>
      <c r="Q383">
        <v>0.24483726778927431</v>
      </c>
      <c r="R383">
        <v>0.29467967400942668</v>
      </c>
      <c r="S383">
        <v>-1.4071615022773969</v>
      </c>
      <c r="T383">
        <v>-1.2218663634539479</v>
      </c>
      <c r="U383">
        <v>0.98844962619024535</v>
      </c>
      <c r="V383">
        <v>1.0036219988231601</v>
      </c>
      <c r="W383">
        <v>1505.684227521878</v>
      </c>
      <c r="X383">
        <v>2316.151677263299</v>
      </c>
      <c r="Y383">
        <v>2</v>
      </c>
      <c r="Z383">
        <v>-0.80855948014904233</v>
      </c>
      <c r="AA383">
        <v>0.18399524451572061</v>
      </c>
      <c r="AB383">
        <v>0.1559131356600891</v>
      </c>
      <c r="AC383">
        <v>5.4396247893450551E-2</v>
      </c>
      <c r="AD383">
        <v>-1.0247697771514179</v>
      </c>
      <c r="AE383">
        <v>-0.52570897671476635</v>
      </c>
      <c r="AF383">
        <v>0.1098112592555477</v>
      </c>
      <c r="AG383">
        <v>0.28697904479355341</v>
      </c>
      <c r="AH383">
        <v>1</v>
      </c>
      <c r="AI383">
        <v>1</v>
      </c>
      <c r="AJ383">
        <v>0.50710107017930561</v>
      </c>
      <c r="AK383">
        <v>0.1114338789579961</v>
      </c>
      <c r="AL383" t="s">
        <v>395</v>
      </c>
      <c r="AM383">
        <v>1.013165657937863</v>
      </c>
      <c r="AN383">
        <v>5.2005400127046283E-2</v>
      </c>
      <c r="AQ383">
        <v>6.5956579787130071E-2</v>
      </c>
      <c r="AR383">
        <v>2.0491619416899261E-2</v>
      </c>
      <c r="AY383">
        <v>3.8816350574041682E-2</v>
      </c>
      <c r="AZ383">
        <v>7.2454361040596132E-2</v>
      </c>
      <c r="BA383">
        <v>0.99695859948015031</v>
      </c>
      <c r="BB383">
        <v>0.99391719896030062</v>
      </c>
      <c r="BC383">
        <v>0.84306875152402105</v>
      </c>
      <c r="BD383">
        <v>1</v>
      </c>
      <c r="BE383">
        <v>1</v>
      </c>
      <c r="BF383">
        <v>-0.15973407161283029</v>
      </c>
      <c r="BG383">
        <v>4.083346092908554E-2</v>
      </c>
      <c r="BH383">
        <v>-0.25563400792824759</v>
      </c>
      <c r="BI383">
        <v>0.27048894171385718</v>
      </c>
      <c r="BJ383">
        <v>-1.3103002344885979</v>
      </c>
      <c r="BK383">
        <v>-0.15973407161283029</v>
      </c>
    </row>
    <row r="384" spans="2:63" x14ac:dyDescent="0.25">
      <c r="B384" t="s">
        <v>544</v>
      </c>
      <c r="C384" t="s">
        <v>424</v>
      </c>
      <c r="D384">
        <v>68.947599999999994</v>
      </c>
      <c r="E384">
        <v>0.28199999999999997</v>
      </c>
      <c r="F384">
        <v>68.947599999999994</v>
      </c>
      <c r="G384">
        <v>0.73967109351068483</v>
      </c>
      <c r="H384">
        <v>13</v>
      </c>
      <c r="I384" t="s">
        <v>195</v>
      </c>
      <c r="J384" t="s">
        <v>622</v>
      </c>
      <c r="K384">
        <v>0.73689529914934759</v>
      </c>
      <c r="L384" t="s">
        <v>969</v>
      </c>
      <c r="M384">
        <v>0.27048894171385718</v>
      </c>
      <c r="N384">
        <v>2.0214278956339871E-2</v>
      </c>
      <c r="O384">
        <v>-1.3103002344885979</v>
      </c>
      <c r="P384">
        <v>7.5398375436750806E-2</v>
      </c>
      <c r="Q384">
        <v>0.24483726778927431</v>
      </c>
      <c r="R384">
        <v>0.29467967400942668</v>
      </c>
      <c r="S384">
        <v>-1.4071615022773969</v>
      </c>
      <c r="T384">
        <v>-1.2218663634539479</v>
      </c>
      <c r="U384">
        <v>0.98844962619024535</v>
      </c>
      <c r="V384">
        <v>1.0036219988231601</v>
      </c>
      <c r="W384">
        <v>1505.684227521878</v>
      </c>
      <c r="X384">
        <v>2316.151677263299</v>
      </c>
      <c r="Y384">
        <v>2</v>
      </c>
      <c r="Z384">
        <v>-0.80855948014904233</v>
      </c>
      <c r="AA384">
        <v>0.18399524451572061</v>
      </c>
      <c r="AB384">
        <v>0.1559131356600891</v>
      </c>
      <c r="AC384">
        <v>5.4396247893450551E-2</v>
      </c>
      <c r="AD384">
        <v>-1.0247697771514179</v>
      </c>
      <c r="AE384">
        <v>-0.52570897671476635</v>
      </c>
      <c r="AF384">
        <v>0.1098112592555477</v>
      </c>
      <c r="AG384">
        <v>0.28697904479355341</v>
      </c>
      <c r="AH384">
        <v>1</v>
      </c>
      <c r="AI384">
        <v>1</v>
      </c>
      <c r="AJ384">
        <v>0.50710107017930561</v>
      </c>
      <c r="AK384">
        <v>0.1114338789579961</v>
      </c>
      <c r="AL384" t="s">
        <v>395</v>
      </c>
      <c r="AM384">
        <v>1.013165657937863</v>
      </c>
      <c r="AN384">
        <v>5.2005400127046283E-2</v>
      </c>
      <c r="AQ384">
        <v>6.5956579787130071E-2</v>
      </c>
      <c r="AR384">
        <v>2.0491619416899261E-2</v>
      </c>
      <c r="AY384">
        <v>3.8816350574041682E-2</v>
      </c>
      <c r="AZ384">
        <v>7.2454361040596132E-2</v>
      </c>
      <c r="BA384">
        <v>0.99695859948015031</v>
      </c>
      <c r="BB384">
        <v>0.99391719896030062</v>
      </c>
      <c r="BC384">
        <v>0.84306875152402105</v>
      </c>
      <c r="BD384">
        <v>1</v>
      </c>
      <c r="BE384">
        <v>1</v>
      </c>
      <c r="BF384">
        <v>-0.1522815323731484</v>
      </c>
      <c r="BG384">
        <v>3.9959159743702247E-2</v>
      </c>
      <c r="BH384">
        <v>-0.2624031891522271</v>
      </c>
      <c r="BI384">
        <v>0.27048894171385718</v>
      </c>
      <c r="BJ384">
        <v>-1.3103002344885979</v>
      </c>
      <c r="BK384">
        <v>-0.1522815323731484</v>
      </c>
    </row>
    <row r="385" spans="1:63" x14ac:dyDescent="0.25">
      <c r="B385" t="s">
        <v>545</v>
      </c>
      <c r="C385" t="s">
        <v>424</v>
      </c>
      <c r="D385">
        <v>68.947599999999994</v>
      </c>
      <c r="E385">
        <v>0.246</v>
      </c>
      <c r="F385">
        <v>68.947599999999994</v>
      </c>
      <c r="G385">
        <v>0.73903052558114546</v>
      </c>
      <c r="H385">
        <v>24</v>
      </c>
      <c r="I385" t="s">
        <v>195</v>
      </c>
      <c r="J385" t="s">
        <v>622</v>
      </c>
      <c r="K385">
        <v>0.73689529914934759</v>
      </c>
      <c r="L385" t="s">
        <v>969</v>
      </c>
      <c r="M385">
        <v>0.27048894171385718</v>
      </c>
      <c r="N385">
        <v>2.0214278956339871E-2</v>
      </c>
      <c r="O385">
        <v>-1.3103002344885979</v>
      </c>
      <c r="P385">
        <v>7.5398375436750806E-2</v>
      </c>
      <c r="Q385">
        <v>0.24483726778927431</v>
      </c>
      <c r="R385">
        <v>0.29467967400942668</v>
      </c>
      <c r="S385">
        <v>-1.4071615022773969</v>
      </c>
      <c r="T385">
        <v>-1.2218663634539479</v>
      </c>
      <c r="U385">
        <v>0.98844962619024535</v>
      </c>
      <c r="V385">
        <v>1.0036219988231601</v>
      </c>
      <c r="W385">
        <v>1505.684227521878</v>
      </c>
      <c r="X385">
        <v>2316.151677263299</v>
      </c>
      <c r="Y385">
        <v>2</v>
      </c>
      <c r="Z385">
        <v>-0.80855948014904233</v>
      </c>
      <c r="AA385">
        <v>0.18399524451572061</v>
      </c>
      <c r="AB385">
        <v>0.1559131356600891</v>
      </c>
      <c r="AC385">
        <v>5.4396247893450551E-2</v>
      </c>
      <c r="AD385">
        <v>-1.0247697771514179</v>
      </c>
      <c r="AE385">
        <v>-0.52570897671476635</v>
      </c>
      <c r="AF385">
        <v>0.1098112592555477</v>
      </c>
      <c r="AG385">
        <v>0.28697904479355341</v>
      </c>
      <c r="AH385">
        <v>1</v>
      </c>
      <c r="AI385">
        <v>1</v>
      </c>
      <c r="AJ385">
        <v>0.50710107017930561</v>
      </c>
      <c r="AK385">
        <v>0.1114338789579961</v>
      </c>
      <c r="AL385" t="s">
        <v>395</v>
      </c>
      <c r="AM385">
        <v>1.013165657937863</v>
      </c>
      <c r="AN385">
        <v>5.2005400127046283E-2</v>
      </c>
      <c r="AQ385">
        <v>6.5956579787130071E-2</v>
      </c>
      <c r="AR385">
        <v>2.0491619416899261E-2</v>
      </c>
      <c r="AY385">
        <v>3.8816350574041682E-2</v>
      </c>
      <c r="AZ385">
        <v>7.2454361040596132E-2</v>
      </c>
      <c r="BA385">
        <v>0.99695859948015031</v>
      </c>
      <c r="BB385">
        <v>0.99391719896030062</v>
      </c>
      <c r="BC385">
        <v>0.84306875152402105</v>
      </c>
      <c r="BD385">
        <v>1</v>
      </c>
      <c r="BE385">
        <v>1</v>
      </c>
      <c r="BF385">
        <v>-0.15277783434576789</v>
      </c>
      <c r="BG385">
        <v>4.0198186608302912E-2</v>
      </c>
      <c r="BH385">
        <v>-0.26311530583242909</v>
      </c>
      <c r="BI385">
        <v>0.27048894171385718</v>
      </c>
      <c r="BJ385">
        <v>-1.3103002344885979</v>
      </c>
      <c r="BK385">
        <v>-0.15277783434576789</v>
      </c>
    </row>
    <row r="386" spans="1:63" x14ac:dyDescent="0.25">
      <c r="B386" t="s">
        <v>546</v>
      </c>
      <c r="C386" t="s">
        <v>424</v>
      </c>
      <c r="D386">
        <v>275.79039999999998</v>
      </c>
      <c r="E386">
        <v>0.221</v>
      </c>
      <c r="F386">
        <v>275.79039999999998</v>
      </c>
      <c r="G386">
        <v>0.73806967368683651</v>
      </c>
      <c r="H386">
        <v>11</v>
      </c>
      <c r="I386" t="s">
        <v>195</v>
      </c>
      <c r="J386" t="s">
        <v>623</v>
      </c>
      <c r="K386">
        <v>0.73256078949279813</v>
      </c>
      <c r="L386" t="s">
        <v>970</v>
      </c>
      <c r="M386">
        <v>0.22036481107586731</v>
      </c>
      <c r="N386">
        <v>9.1711319597481012E-3</v>
      </c>
      <c r="O386">
        <v>-1.513318911192626</v>
      </c>
      <c r="P386">
        <v>4.1053640689027851E-2</v>
      </c>
      <c r="Q386">
        <v>0.2074128313213168</v>
      </c>
      <c r="R386">
        <v>0.2338818487786942</v>
      </c>
      <c r="S386">
        <v>-1.573044117591953</v>
      </c>
      <c r="T386">
        <v>-1.4529392108918699</v>
      </c>
      <c r="U386">
        <v>0.95688031095459303</v>
      </c>
      <c r="V386">
        <v>1.000765470291737</v>
      </c>
      <c r="W386">
        <v>2585.199820320518</v>
      </c>
      <c r="X386">
        <v>2488.091945384132</v>
      </c>
      <c r="Y386">
        <v>0</v>
      </c>
      <c r="Z386">
        <v>-1.1153325501747211</v>
      </c>
      <c r="AA386">
        <v>0.14691458662390569</v>
      </c>
      <c r="AB386">
        <v>9.5207301171741088E-2</v>
      </c>
      <c r="AC386">
        <v>2.8724233104379601E-2</v>
      </c>
      <c r="AD386">
        <v>-1.2505144725442481</v>
      </c>
      <c r="AE386">
        <v>-0.94907495763518213</v>
      </c>
      <c r="AF386">
        <v>0.1066429091059756</v>
      </c>
      <c r="AG386">
        <v>0.1972574448504377</v>
      </c>
      <c r="AH386">
        <v>1</v>
      </c>
      <c r="AI386">
        <v>1</v>
      </c>
      <c r="AJ386">
        <v>0.49196369764897308</v>
      </c>
      <c r="AK386">
        <v>0.20984088161098061</v>
      </c>
      <c r="AL386" t="s">
        <v>395</v>
      </c>
      <c r="AM386">
        <v>1.013165657937863</v>
      </c>
      <c r="AN386">
        <v>5.2005400127046283E-2</v>
      </c>
      <c r="AQ386">
        <v>6.5956579787130071E-2</v>
      </c>
      <c r="AR386">
        <v>2.0491619416899261E-2</v>
      </c>
      <c r="AY386">
        <v>3.8816350574041682E-2</v>
      </c>
      <c r="AZ386">
        <v>7.2454361040596132E-2</v>
      </c>
      <c r="BA386">
        <v>0.99695859948015031</v>
      </c>
      <c r="BB386">
        <v>0.99391719896030062</v>
      </c>
      <c r="BC386">
        <v>0.84306875152402105</v>
      </c>
      <c r="BD386">
        <v>1</v>
      </c>
      <c r="BE386">
        <v>1</v>
      </c>
      <c r="BF386">
        <v>-0.1141591325323171</v>
      </c>
      <c r="BG386">
        <v>4.2980755660572773E-2</v>
      </c>
      <c r="BH386">
        <v>-0.37649861826346159</v>
      </c>
      <c r="BI386">
        <v>0.22036481107586731</v>
      </c>
      <c r="BJ386">
        <v>-1.513318911192626</v>
      </c>
      <c r="BK386">
        <v>-0.1141591325323171</v>
      </c>
    </row>
    <row r="387" spans="1:63" x14ac:dyDescent="0.25">
      <c r="B387" t="s">
        <v>547</v>
      </c>
      <c r="C387" t="s">
        <v>424</v>
      </c>
      <c r="D387">
        <v>275.79039999999998</v>
      </c>
      <c r="E387">
        <v>0.17199999999999999</v>
      </c>
      <c r="F387">
        <v>275.79039999999998</v>
      </c>
      <c r="G387">
        <v>0.72493803113127986</v>
      </c>
      <c r="H387">
        <v>75</v>
      </c>
      <c r="I387" t="s">
        <v>195</v>
      </c>
      <c r="J387" t="s">
        <v>623</v>
      </c>
      <c r="K387">
        <v>0.73256078949279813</v>
      </c>
      <c r="L387" t="s">
        <v>970</v>
      </c>
      <c r="M387">
        <v>0.22036481107586731</v>
      </c>
      <c r="N387">
        <v>9.1711319597481012E-3</v>
      </c>
      <c r="O387">
        <v>-1.513318911192626</v>
      </c>
      <c r="P387">
        <v>4.1053640689027851E-2</v>
      </c>
      <c r="Q387">
        <v>0.2074128313213168</v>
      </c>
      <c r="R387">
        <v>0.2338818487786942</v>
      </c>
      <c r="S387">
        <v>-1.573044117591953</v>
      </c>
      <c r="T387">
        <v>-1.4529392108918699</v>
      </c>
      <c r="U387">
        <v>0.95688031095459303</v>
      </c>
      <c r="V387">
        <v>1.000765470291737</v>
      </c>
      <c r="W387">
        <v>2585.199820320518</v>
      </c>
      <c r="X387">
        <v>2488.091945384132</v>
      </c>
      <c r="Y387">
        <v>0</v>
      </c>
      <c r="Z387">
        <v>-1.1153325501747211</v>
      </c>
      <c r="AA387">
        <v>0.14691458662390569</v>
      </c>
      <c r="AB387">
        <v>9.5207301171741088E-2</v>
      </c>
      <c r="AC387">
        <v>2.8724233104379601E-2</v>
      </c>
      <c r="AD387">
        <v>-1.2505144725442481</v>
      </c>
      <c r="AE387">
        <v>-0.94907495763518213</v>
      </c>
      <c r="AF387">
        <v>0.1066429091059756</v>
      </c>
      <c r="AG387">
        <v>0.1972574448504377</v>
      </c>
      <c r="AH387">
        <v>1</v>
      </c>
      <c r="AI387">
        <v>1</v>
      </c>
      <c r="AJ387">
        <v>0.49196369764897308</v>
      </c>
      <c r="AK387">
        <v>0.20984088161098061</v>
      </c>
      <c r="AL387" t="s">
        <v>395</v>
      </c>
      <c r="AM387">
        <v>1.013165657937863</v>
      </c>
      <c r="AN387">
        <v>5.2005400127046283E-2</v>
      </c>
      <c r="AQ387">
        <v>6.5956579787130071E-2</v>
      </c>
      <c r="AR387">
        <v>2.0491619416899261E-2</v>
      </c>
      <c r="AY387">
        <v>3.8816350574041682E-2</v>
      </c>
      <c r="AZ387">
        <v>7.2454361040596132E-2</v>
      </c>
      <c r="BA387">
        <v>0.99695859948015031</v>
      </c>
      <c r="BB387">
        <v>0.99391719896030062</v>
      </c>
      <c r="BC387">
        <v>0.84306875152402105</v>
      </c>
      <c r="BD387">
        <v>1</v>
      </c>
      <c r="BE387">
        <v>1</v>
      </c>
      <c r="BF387">
        <v>-0.12723380243109481</v>
      </c>
      <c r="BG387">
        <v>4.3331693732004052E-2</v>
      </c>
      <c r="BH387">
        <v>-0.34056746638119939</v>
      </c>
      <c r="BI387">
        <v>0.22036481107586731</v>
      </c>
      <c r="BJ387">
        <v>-1.513318911192626</v>
      </c>
      <c r="BK387">
        <v>-0.12723380243109481</v>
      </c>
    </row>
    <row r="388" spans="1:63" x14ac:dyDescent="0.25">
      <c r="B388" t="s">
        <v>548</v>
      </c>
      <c r="C388" t="s">
        <v>424</v>
      </c>
      <c r="D388">
        <v>275.79039999999998</v>
      </c>
      <c r="E388">
        <v>0.191</v>
      </c>
      <c r="F388">
        <v>275.79039999999998</v>
      </c>
      <c r="G388">
        <v>0.72878143870851597</v>
      </c>
      <c r="H388">
        <v>55</v>
      </c>
      <c r="I388" t="s">
        <v>195</v>
      </c>
      <c r="J388" t="s">
        <v>623</v>
      </c>
      <c r="K388">
        <v>0.73256078949279813</v>
      </c>
      <c r="L388" t="s">
        <v>970</v>
      </c>
      <c r="M388">
        <v>0.22036481107586731</v>
      </c>
      <c r="N388">
        <v>9.1711319597481012E-3</v>
      </c>
      <c r="O388">
        <v>-1.513318911192626</v>
      </c>
      <c r="P388">
        <v>4.1053640689027851E-2</v>
      </c>
      <c r="Q388">
        <v>0.2074128313213168</v>
      </c>
      <c r="R388">
        <v>0.2338818487786942</v>
      </c>
      <c r="S388">
        <v>-1.573044117591953</v>
      </c>
      <c r="T388">
        <v>-1.4529392108918699</v>
      </c>
      <c r="U388">
        <v>0.95688031095459303</v>
      </c>
      <c r="V388">
        <v>1.000765470291737</v>
      </c>
      <c r="W388">
        <v>2585.199820320518</v>
      </c>
      <c r="X388">
        <v>2488.091945384132</v>
      </c>
      <c r="Y388">
        <v>0</v>
      </c>
      <c r="Z388">
        <v>-1.1153325501747211</v>
      </c>
      <c r="AA388">
        <v>0.14691458662390569</v>
      </c>
      <c r="AB388">
        <v>9.5207301171741088E-2</v>
      </c>
      <c r="AC388">
        <v>2.8724233104379601E-2</v>
      </c>
      <c r="AD388">
        <v>-1.2505144725442481</v>
      </c>
      <c r="AE388">
        <v>-0.94907495763518213</v>
      </c>
      <c r="AF388">
        <v>0.1066429091059756</v>
      </c>
      <c r="AG388">
        <v>0.1972574448504377</v>
      </c>
      <c r="AH388">
        <v>1</v>
      </c>
      <c r="AI388">
        <v>1</v>
      </c>
      <c r="AJ388">
        <v>0.49196369764897308</v>
      </c>
      <c r="AK388">
        <v>0.20984088161098061</v>
      </c>
      <c r="AL388" t="s">
        <v>395</v>
      </c>
      <c r="AM388">
        <v>1.013165657937863</v>
      </c>
      <c r="AN388">
        <v>5.2005400127046283E-2</v>
      </c>
      <c r="AQ388">
        <v>6.5956579787130071E-2</v>
      </c>
      <c r="AR388">
        <v>2.0491619416899261E-2</v>
      </c>
      <c r="AY388">
        <v>3.8816350574041682E-2</v>
      </c>
      <c r="AZ388">
        <v>7.2454361040596132E-2</v>
      </c>
      <c r="BA388">
        <v>0.99695859948015031</v>
      </c>
      <c r="BB388">
        <v>0.99391719896030062</v>
      </c>
      <c r="BC388">
        <v>0.84306875152402105</v>
      </c>
      <c r="BD388">
        <v>1</v>
      </c>
      <c r="BE388">
        <v>1</v>
      </c>
      <c r="BF388">
        <v>-0.1235849473923722</v>
      </c>
      <c r="BG388">
        <v>4.291696920252306E-2</v>
      </c>
      <c r="BH388">
        <v>-0.34726696177864719</v>
      </c>
      <c r="BI388">
        <v>0.22036481107586731</v>
      </c>
      <c r="BJ388">
        <v>-1.513318911192626</v>
      </c>
      <c r="BK388">
        <v>-0.1235849473923722</v>
      </c>
    </row>
    <row r="389" spans="1:63" x14ac:dyDescent="0.25">
      <c r="B389" t="s">
        <v>549</v>
      </c>
      <c r="C389" t="s">
        <v>424</v>
      </c>
      <c r="D389">
        <v>275.79039999999998</v>
      </c>
      <c r="E389">
        <v>0.20899999999999999</v>
      </c>
      <c r="F389">
        <v>275.79039999999998</v>
      </c>
      <c r="G389">
        <v>0.73774938972206683</v>
      </c>
      <c r="H389">
        <v>18</v>
      </c>
      <c r="I389" t="s">
        <v>195</v>
      </c>
      <c r="J389" t="s">
        <v>623</v>
      </c>
      <c r="K389">
        <v>0.73256078949279813</v>
      </c>
      <c r="L389" t="s">
        <v>970</v>
      </c>
      <c r="M389">
        <v>0.22036481107586731</v>
      </c>
      <c r="N389">
        <v>9.1711319597481012E-3</v>
      </c>
      <c r="O389">
        <v>-1.513318911192626</v>
      </c>
      <c r="P389">
        <v>4.1053640689027851E-2</v>
      </c>
      <c r="Q389">
        <v>0.2074128313213168</v>
      </c>
      <c r="R389">
        <v>0.2338818487786942</v>
      </c>
      <c r="S389">
        <v>-1.573044117591953</v>
      </c>
      <c r="T389">
        <v>-1.4529392108918699</v>
      </c>
      <c r="U389">
        <v>0.95688031095459303</v>
      </c>
      <c r="V389">
        <v>1.000765470291737</v>
      </c>
      <c r="W389">
        <v>2585.199820320518</v>
      </c>
      <c r="X389">
        <v>2488.091945384132</v>
      </c>
      <c r="Y389">
        <v>0</v>
      </c>
      <c r="Z389">
        <v>-1.1153325501747211</v>
      </c>
      <c r="AA389">
        <v>0.14691458662390569</v>
      </c>
      <c r="AB389">
        <v>9.5207301171741088E-2</v>
      </c>
      <c r="AC389">
        <v>2.8724233104379601E-2</v>
      </c>
      <c r="AD389">
        <v>-1.2505144725442481</v>
      </c>
      <c r="AE389">
        <v>-0.94907495763518213</v>
      </c>
      <c r="AF389">
        <v>0.1066429091059756</v>
      </c>
      <c r="AG389">
        <v>0.1972574448504377</v>
      </c>
      <c r="AH389">
        <v>1</v>
      </c>
      <c r="AI389">
        <v>1</v>
      </c>
      <c r="AJ389">
        <v>0.49196369764897308</v>
      </c>
      <c r="AK389">
        <v>0.20984088161098061</v>
      </c>
      <c r="AL389" t="s">
        <v>395</v>
      </c>
      <c r="AM389">
        <v>1.013165657937863</v>
      </c>
      <c r="AN389">
        <v>5.2005400127046283E-2</v>
      </c>
      <c r="AQ389">
        <v>6.5956579787130071E-2</v>
      </c>
      <c r="AR389">
        <v>2.0491619416899261E-2</v>
      </c>
      <c r="AY389">
        <v>3.8816350574041682E-2</v>
      </c>
      <c r="AZ389">
        <v>7.2454361040596132E-2</v>
      </c>
      <c r="BA389">
        <v>0.99695859948015031</v>
      </c>
      <c r="BB389">
        <v>0.99391719896030062</v>
      </c>
      <c r="BC389">
        <v>0.84306875152402105</v>
      </c>
      <c r="BD389">
        <v>1</v>
      </c>
      <c r="BE389">
        <v>1</v>
      </c>
      <c r="BF389">
        <v>-0.1143648337746012</v>
      </c>
      <c r="BG389">
        <v>4.3560949016734241E-2</v>
      </c>
      <c r="BH389">
        <v>-0.38089461225980892</v>
      </c>
      <c r="BI389">
        <v>0.22036481107586731</v>
      </c>
      <c r="BJ389">
        <v>-1.513318911192626</v>
      </c>
      <c r="BK389">
        <v>-0.1143648337746012</v>
      </c>
    </row>
    <row r="390" spans="1:63" x14ac:dyDescent="0.25">
      <c r="B390" t="s">
        <v>550</v>
      </c>
      <c r="C390" t="s">
        <v>424</v>
      </c>
      <c r="D390">
        <v>275.79039999999998</v>
      </c>
      <c r="E390">
        <v>0.27500000000000002</v>
      </c>
      <c r="F390">
        <v>275.79039999999998</v>
      </c>
      <c r="G390">
        <v>0.73326541421529134</v>
      </c>
      <c r="H390">
        <v>4</v>
      </c>
      <c r="I390" t="s">
        <v>195</v>
      </c>
      <c r="J390" t="s">
        <v>623</v>
      </c>
      <c r="K390">
        <v>0.73256078949279813</v>
      </c>
      <c r="L390" t="s">
        <v>970</v>
      </c>
      <c r="M390">
        <v>0.22036481107586731</v>
      </c>
      <c r="N390">
        <v>9.1711319597481012E-3</v>
      </c>
      <c r="O390">
        <v>-1.513318911192626</v>
      </c>
      <c r="P390">
        <v>4.1053640689027851E-2</v>
      </c>
      <c r="Q390">
        <v>0.2074128313213168</v>
      </c>
      <c r="R390">
        <v>0.2338818487786942</v>
      </c>
      <c r="S390">
        <v>-1.573044117591953</v>
      </c>
      <c r="T390">
        <v>-1.4529392108918699</v>
      </c>
      <c r="U390">
        <v>0.95688031095459303</v>
      </c>
      <c r="V390">
        <v>1.000765470291737</v>
      </c>
      <c r="W390">
        <v>2585.199820320518</v>
      </c>
      <c r="X390">
        <v>2488.091945384132</v>
      </c>
      <c r="Y390">
        <v>0</v>
      </c>
      <c r="Z390">
        <v>-1.1153325501747211</v>
      </c>
      <c r="AA390">
        <v>0.14691458662390569</v>
      </c>
      <c r="AB390">
        <v>9.5207301171741088E-2</v>
      </c>
      <c r="AC390">
        <v>2.8724233104379601E-2</v>
      </c>
      <c r="AD390">
        <v>-1.2505144725442481</v>
      </c>
      <c r="AE390">
        <v>-0.94907495763518213</v>
      </c>
      <c r="AF390">
        <v>0.1066429091059756</v>
      </c>
      <c r="AG390">
        <v>0.1972574448504377</v>
      </c>
      <c r="AH390">
        <v>1</v>
      </c>
      <c r="AI390">
        <v>1</v>
      </c>
      <c r="AJ390">
        <v>0.49196369764897308</v>
      </c>
      <c r="AK390">
        <v>0.20984088161098061</v>
      </c>
      <c r="AL390" t="s">
        <v>395</v>
      </c>
      <c r="AM390">
        <v>1.013165657937863</v>
      </c>
      <c r="AN390">
        <v>5.2005400127046283E-2</v>
      </c>
      <c r="AQ390">
        <v>6.5956579787130071E-2</v>
      </c>
      <c r="AR390">
        <v>2.0491619416899261E-2</v>
      </c>
      <c r="AY390">
        <v>3.8816350574041682E-2</v>
      </c>
      <c r="AZ390">
        <v>7.2454361040596132E-2</v>
      </c>
      <c r="BA390">
        <v>0.99695859948015031</v>
      </c>
      <c r="BB390">
        <v>0.99391719896030062</v>
      </c>
      <c r="BC390">
        <v>0.84306875152402105</v>
      </c>
      <c r="BD390">
        <v>1</v>
      </c>
      <c r="BE390">
        <v>1</v>
      </c>
      <c r="BF390">
        <v>-0.1185572061427352</v>
      </c>
      <c r="BG390">
        <v>4.4019450099005639E-2</v>
      </c>
      <c r="BH390">
        <v>-0.3712929102429175</v>
      </c>
      <c r="BI390">
        <v>0.22036481107586731</v>
      </c>
      <c r="BJ390">
        <v>-1.513318911192626</v>
      </c>
      <c r="BK390">
        <v>-0.1185572061427352</v>
      </c>
    </row>
    <row r="391" spans="1:63" x14ac:dyDescent="0.25">
      <c r="B391" t="s">
        <v>551</v>
      </c>
      <c r="C391" t="s">
        <v>424</v>
      </c>
      <c r="D391">
        <v>68.947599999999994</v>
      </c>
      <c r="E391">
        <v>0.44800000000000001</v>
      </c>
      <c r="F391">
        <v>68.947599999999994</v>
      </c>
      <c r="G391">
        <v>0.61091693967327609</v>
      </c>
      <c r="H391">
        <v>69</v>
      </c>
      <c r="I391" t="s">
        <v>195</v>
      </c>
      <c r="J391" t="s">
        <v>625</v>
      </c>
      <c r="K391">
        <v>0.61123722363804578</v>
      </c>
      <c r="L391" t="s">
        <v>971</v>
      </c>
      <c r="M391">
        <v>0.57993216450844143</v>
      </c>
      <c r="N391">
        <v>0.1091173392179019</v>
      </c>
      <c r="O391">
        <v>-0.56429408823179761</v>
      </c>
      <c r="P391">
        <v>0.20604838011409529</v>
      </c>
      <c r="Q391">
        <v>0.39542363089039451</v>
      </c>
      <c r="R391">
        <v>0.73614984168256892</v>
      </c>
      <c r="S391">
        <v>-0.92779765291699134</v>
      </c>
      <c r="T391">
        <v>-0.30632159220422528</v>
      </c>
      <c r="U391">
        <v>0.86353886716266171</v>
      </c>
      <c r="V391">
        <v>1.003247448388163</v>
      </c>
      <c r="W391">
        <v>1604.8411485503129</v>
      </c>
      <c r="X391">
        <v>1345.0471133020351</v>
      </c>
      <c r="Y391">
        <v>4</v>
      </c>
      <c r="Z391">
        <v>-0.10511756349295701</v>
      </c>
      <c r="AA391">
        <v>0.16622221271802221</v>
      </c>
      <c r="AB391">
        <v>0.32556661721222829</v>
      </c>
      <c r="AC391">
        <v>6.7832430156258783E-2</v>
      </c>
      <c r="AD391">
        <v>-0.58615596951678706</v>
      </c>
      <c r="AE391">
        <v>0.44058369121297969</v>
      </c>
      <c r="AF391">
        <v>8.0807049881494022E-2</v>
      </c>
      <c r="AG391">
        <v>0.29493448149090218</v>
      </c>
      <c r="AH391">
        <v>1</v>
      </c>
      <c r="AI391">
        <v>1</v>
      </c>
      <c r="AJ391">
        <v>0.53652900747088683</v>
      </c>
      <c r="AK391">
        <v>9.3124880896634649E-2</v>
      </c>
      <c r="AL391" t="s">
        <v>395</v>
      </c>
      <c r="AM391">
        <v>1.013165657937863</v>
      </c>
      <c r="AN391">
        <v>5.2005400127046283E-2</v>
      </c>
      <c r="AQ391">
        <v>6.5956579787130071E-2</v>
      </c>
      <c r="AR391">
        <v>2.0491619416899261E-2</v>
      </c>
      <c r="AY391">
        <v>3.8816350574041682E-2</v>
      </c>
      <c r="AZ391">
        <v>7.2454361040596132E-2</v>
      </c>
      <c r="BA391">
        <v>0.99695859948015031</v>
      </c>
      <c r="BB391">
        <v>0.99391719896030062</v>
      </c>
      <c r="BC391">
        <v>0.84306875152402105</v>
      </c>
      <c r="BD391">
        <v>1</v>
      </c>
      <c r="BE391">
        <v>1</v>
      </c>
      <c r="BF391">
        <v>-0.28090739863540348</v>
      </c>
      <c r="BG391">
        <v>4.0277444679921552E-2</v>
      </c>
      <c r="BH391">
        <v>-0.14338335293261051</v>
      </c>
      <c r="BI391">
        <v>0.57993216450844143</v>
      </c>
      <c r="BJ391">
        <v>-0.56429408823179761</v>
      </c>
      <c r="BK391">
        <v>-0.28090739863540348</v>
      </c>
    </row>
    <row r="392" spans="1:63" x14ac:dyDescent="0.25">
      <c r="B392" t="s">
        <v>552</v>
      </c>
      <c r="C392" t="s">
        <v>424</v>
      </c>
      <c r="D392">
        <v>68.947599999999994</v>
      </c>
      <c r="E392">
        <v>0.48599999999999999</v>
      </c>
      <c r="F392">
        <v>68.947599999999994</v>
      </c>
      <c r="G392">
        <v>0.61155750760281546</v>
      </c>
      <c r="H392">
        <v>51</v>
      </c>
      <c r="I392" t="s">
        <v>195</v>
      </c>
      <c r="J392" t="s">
        <v>625</v>
      </c>
      <c r="K392">
        <v>0.61123722363804578</v>
      </c>
      <c r="L392" t="s">
        <v>971</v>
      </c>
      <c r="M392">
        <v>0.57993216450844143</v>
      </c>
      <c r="N392">
        <v>0.1091173392179019</v>
      </c>
      <c r="O392">
        <v>-0.56429408823179761</v>
      </c>
      <c r="P392">
        <v>0.20604838011409529</v>
      </c>
      <c r="Q392">
        <v>0.39542363089039451</v>
      </c>
      <c r="R392">
        <v>0.73614984168256892</v>
      </c>
      <c r="S392">
        <v>-0.92779765291699134</v>
      </c>
      <c r="T392">
        <v>-0.30632159220422528</v>
      </c>
      <c r="U392">
        <v>0.86353886716266171</v>
      </c>
      <c r="V392">
        <v>1.003247448388163</v>
      </c>
      <c r="W392">
        <v>1604.8411485503129</v>
      </c>
      <c r="X392">
        <v>1345.0471133020351</v>
      </c>
      <c r="Y392">
        <v>4</v>
      </c>
      <c r="Z392">
        <v>-0.10511756349295701</v>
      </c>
      <c r="AA392">
        <v>0.16622221271802221</v>
      </c>
      <c r="AB392">
        <v>0.32556661721222829</v>
      </c>
      <c r="AC392">
        <v>6.7832430156258783E-2</v>
      </c>
      <c r="AD392">
        <v>-0.58615596951678706</v>
      </c>
      <c r="AE392">
        <v>0.44058369121297969</v>
      </c>
      <c r="AF392">
        <v>8.0807049881494022E-2</v>
      </c>
      <c r="AG392">
        <v>0.29493448149090218</v>
      </c>
      <c r="AH392">
        <v>1</v>
      </c>
      <c r="AI392">
        <v>1</v>
      </c>
      <c r="AJ392">
        <v>0.53652900747088683</v>
      </c>
      <c r="AK392">
        <v>9.3124880896634649E-2</v>
      </c>
      <c r="AL392" t="s">
        <v>395</v>
      </c>
      <c r="AM392">
        <v>1.013165657937863</v>
      </c>
      <c r="AN392">
        <v>5.2005400127046283E-2</v>
      </c>
      <c r="AQ392">
        <v>6.5956579787130071E-2</v>
      </c>
      <c r="AR392">
        <v>2.0491619416899261E-2</v>
      </c>
      <c r="AY392">
        <v>3.8816350574041682E-2</v>
      </c>
      <c r="AZ392">
        <v>7.2454361040596132E-2</v>
      </c>
      <c r="BA392">
        <v>0.99695859948015031</v>
      </c>
      <c r="BB392">
        <v>0.99391719896030062</v>
      </c>
      <c r="BC392">
        <v>0.84306875152402105</v>
      </c>
      <c r="BD392">
        <v>1</v>
      </c>
      <c r="BE392">
        <v>1</v>
      </c>
      <c r="BF392">
        <v>-0.28039437305724402</v>
      </c>
      <c r="BG392">
        <v>4.0222491651185861E-2</v>
      </c>
      <c r="BH392">
        <v>-0.1434497105367169</v>
      </c>
      <c r="BI392">
        <v>0.57993216450844143</v>
      </c>
      <c r="BJ392">
        <v>-0.56429408823179761</v>
      </c>
      <c r="BK392">
        <v>-0.28039437305724402</v>
      </c>
    </row>
    <row r="393" spans="1:63" x14ac:dyDescent="0.25">
      <c r="A393">
        <v>15</v>
      </c>
      <c r="B393" t="s">
        <v>614</v>
      </c>
      <c r="C393" t="s">
        <v>647</v>
      </c>
      <c r="D393">
        <v>100</v>
      </c>
      <c r="E393">
        <v>0.15</v>
      </c>
      <c r="F393">
        <v>100</v>
      </c>
      <c r="G393">
        <v>0.80615000000000003</v>
      </c>
      <c r="H393">
        <v>23</v>
      </c>
      <c r="I393" t="s">
        <v>196</v>
      </c>
      <c r="J393" t="s">
        <v>614</v>
      </c>
      <c r="K393">
        <v>0.80615000000000003</v>
      </c>
      <c r="L393" t="s">
        <v>972</v>
      </c>
      <c r="M393">
        <v>0.18513159187003539</v>
      </c>
      <c r="N393">
        <v>4.0462756259641589E-2</v>
      </c>
      <c r="O393">
        <v>-1.7081183336535319</v>
      </c>
      <c r="P393">
        <v>0.2048778846002674</v>
      </c>
      <c r="Q393">
        <v>0.13308513500880689</v>
      </c>
      <c r="R393">
        <v>0.2558558829983969</v>
      </c>
      <c r="S393">
        <v>-2.016766246255477</v>
      </c>
      <c r="T393">
        <v>-1.3631409505308849</v>
      </c>
      <c r="U393">
        <v>0.85664887008482771</v>
      </c>
      <c r="V393">
        <v>1.0012720207778301</v>
      </c>
      <c r="W393">
        <v>3066.0072092273708</v>
      </c>
      <c r="X393">
        <v>5101.5833281703426</v>
      </c>
      <c r="Y393">
        <v>0</v>
      </c>
      <c r="Z393">
        <v>-1.016780489946671</v>
      </c>
      <c r="AA393">
        <v>0.24939350674112931</v>
      </c>
      <c r="AB393">
        <v>0.22697221111532731</v>
      </c>
      <c r="AC393">
        <v>8.8030753387621036E-2</v>
      </c>
      <c r="AD393">
        <v>-1.400401979199098</v>
      </c>
      <c r="AE393">
        <v>-0.67012469634560445</v>
      </c>
      <c r="AF393">
        <v>0.1151633469548725</v>
      </c>
      <c r="AG393">
        <v>0.4007778169994185</v>
      </c>
      <c r="AH393">
        <v>1</v>
      </c>
      <c r="AI393">
        <v>1</v>
      </c>
      <c r="AJ393">
        <v>0.49312200970096859</v>
      </c>
      <c r="AK393">
        <v>0.19106663126682091</v>
      </c>
      <c r="AL393" t="s">
        <v>112</v>
      </c>
      <c r="AM393">
        <v>0.91769389854049466</v>
      </c>
      <c r="AN393">
        <v>0.1156074530991248</v>
      </c>
      <c r="AO393">
        <v>4.873090533995255E-2</v>
      </c>
      <c r="AP393">
        <v>2.0982591912694071E-2</v>
      </c>
      <c r="AY393">
        <v>2.88262030618457E-2</v>
      </c>
      <c r="AZ393">
        <v>5.3672635817771923E-2</v>
      </c>
      <c r="BA393">
        <v>0.9484449637874629</v>
      </c>
      <c r="BB393">
        <v>0.8968899275749258</v>
      </c>
      <c r="BC393">
        <v>0.58634547164928241</v>
      </c>
      <c r="BD393">
        <v>1</v>
      </c>
      <c r="BE393">
        <v>1</v>
      </c>
      <c r="BF393">
        <v>0.11288803869529911</v>
      </c>
      <c r="BG393">
        <v>3.3365622505624949E-2</v>
      </c>
      <c r="BH393">
        <v>0.29556384264663782</v>
      </c>
      <c r="BI393">
        <v>0.18513159187003539</v>
      </c>
      <c r="BJ393">
        <v>-1.7081183336535319</v>
      </c>
      <c r="BK393">
        <v>0.11288803869529911</v>
      </c>
    </row>
    <row r="394" spans="1:63" x14ac:dyDescent="0.25">
      <c r="B394" t="s">
        <v>615</v>
      </c>
      <c r="C394" t="s">
        <v>647</v>
      </c>
      <c r="D394">
        <v>100</v>
      </c>
      <c r="E394">
        <v>0.25</v>
      </c>
      <c r="F394">
        <v>100</v>
      </c>
      <c r="G394">
        <v>0.80615000000000003</v>
      </c>
      <c r="H394">
        <v>3</v>
      </c>
      <c r="I394" t="s">
        <v>196</v>
      </c>
      <c r="J394" t="s">
        <v>614</v>
      </c>
      <c r="K394">
        <v>0.80615000000000003</v>
      </c>
      <c r="L394" t="s">
        <v>972</v>
      </c>
      <c r="M394">
        <v>0.18513159187003539</v>
      </c>
      <c r="N394">
        <v>4.0462756259641589E-2</v>
      </c>
      <c r="O394">
        <v>-1.7081183336535319</v>
      </c>
      <c r="P394">
        <v>0.2048778846002674</v>
      </c>
      <c r="Q394">
        <v>0.13308513500880689</v>
      </c>
      <c r="R394">
        <v>0.2558558829983969</v>
      </c>
      <c r="S394">
        <v>-2.016766246255477</v>
      </c>
      <c r="T394">
        <v>-1.3631409505308849</v>
      </c>
      <c r="U394">
        <v>0.85664887008482771</v>
      </c>
      <c r="V394">
        <v>1.0012720207778301</v>
      </c>
      <c r="W394">
        <v>3066.0072092273708</v>
      </c>
      <c r="X394">
        <v>5101.5833281703426</v>
      </c>
      <c r="Y394">
        <v>0</v>
      </c>
      <c r="Z394">
        <v>-1.016780489946671</v>
      </c>
      <c r="AA394">
        <v>0.24939350674112931</v>
      </c>
      <c r="AB394">
        <v>0.22697221111532731</v>
      </c>
      <c r="AC394">
        <v>8.8030753387621036E-2</v>
      </c>
      <c r="AD394">
        <v>-1.400401979199098</v>
      </c>
      <c r="AE394">
        <v>-0.67012469634560445</v>
      </c>
      <c r="AF394">
        <v>0.1151633469548725</v>
      </c>
      <c r="AG394">
        <v>0.4007778169994185</v>
      </c>
      <c r="AH394">
        <v>1</v>
      </c>
      <c r="AI394">
        <v>1</v>
      </c>
      <c r="AJ394">
        <v>0.49312200970096859</v>
      </c>
      <c r="AK394">
        <v>0.19106663126682091</v>
      </c>
      <c r="AL394" t="s">
        <v>112</v>
      </c>
      <c r="AM394">
        <v>0.91769389854049466</v>
      </c>
      <c r="AN394">
        <v>0.1156074530991248</v>
      </c>
      <c r="AO394">
        <v>4.873090533995255E-2</v>
      </c>
      <c r="AP394">
        <v>2.0982591912694071E-2</v>
      </c>
      <c r="AY394">
        <v>2.88262030618457E-2</v>
      </c>
      <c r="AZ394">
        <v>5.3672635817771923E-2</v>
      </c>
      <c r="BA394">
        <v>0.9484449637874629</v>
      </c>
      <c r="BB394">
        <v>0.8968899275749258</v>
      </c>
      <c r="BC394">
        <v>0.58634547164928241</v>
      </c>
      <c r="BD394">
        <v>1</v>
      </c>
      <c r="BE394">
        <v>1</v>
      </c>
      <c r="BF394">
        <v>0.11280416898682789</v>
      </c>
      <c r="BG394">
        <v>3.38616400370719E-2</v>
      </c>
      <c r="BH394">
        <v>0.30018074988900367</v>
      </c>
      <c r="BI394">
        <v>0.18513159187003539</v>
      </c>
      <c r="BJ394">
        <v>-1.7081183336535319</v>
      </c>
      <c r="BK394">
        <v>0.11280416898682789</v>
      </c>
    </row>
    <row r="395" spans="1:63" x14ac:dyDescent="0.25">
      <c r="B395" t="s">
        <v>616</v>
      </c>
      <c r="C395" t="s">
        <v>647</v>
      </c>
      <c r="D395">
        <v>100</v>
      </c>
      <c r="E395">
        <v>0.35</v>
      </c>
      <c r="F395">
        <v>100</v>
      </c>
      <c r="G395">
        <v>0.80615000000000003</v>
      </c>
      <c r="H395">
        <v>2</v>
      </c>
      <c r="I395" t="s">
        <v>196</v>
      </c>
      <c r="J395" t="s">
        <v>614</v>
      </c>
      <c r="K395">
        <v>0.80615000000000003</v>
      </c>
      <c r="L395" t="s">
        <v>972</v>
      </c>
      <c r="M395">
        <v>0.18513159187003539</v>
      </c>
      <c r="N395">
        <v>4.0462756259641589E-2</v>
      </c>
      <c r="O395">
        <v>-1.7081183336535319</v>
      </c>
      <c r="P395">
        <v>0.2048778846002674</v>
      </c>
      <c r="Q395">
        <v>0.13308513500880689</v>
      </c>
      <c r="R395">
        <v>0.2558558829983969</v>
      </c>
      <c r="S395">
        <v>-2.016766246255477</v>
      </c>
      <c r="T395">
        <v>-1.3631409505308849</v>
      </c>
      <c r="U395">
        <v>0.85664887008482771</v>
      </c>
      <c r="V395">
        <v>1.0012720207778301</v>
      </c>
      <c r="W395">
        <v>3066.0072092273708</v>
      </c>
      <c r="X395">
        <v>5101.5833281703426</v>
      </c>
      <c r="Y395">
        <v>0</v>
      </c>
      <c r="Z395">
        <v>-1.016780489946671</v>
      </c>
      <c r="AA395">
        <v>0.24939350674112931</v>
      </c>
      <c r="AB395">
        <v>0.22697221111532731</v>
      </c>
      <c r="AC395">
        <v>8.8030753387621036E-2</v>
      </c>
      <c r="AD395">
        <v>-1.400401979199098</v>
      </c>
      <c r="AE395">
        <v>-0.67012469634560445</v>
      </c>
      <c r="AF395">
        <v>0.1151633469548725</v>
      </c>
      <c r="AG395">
        <v>0.4007778169994185</v>
      </c>
      <c r="AH395">
        <v>1</v>
      </c>
      <c r="AI395">
        <v>1</v>
      </c>
      <c r="AJ395">
        <v>0.49312200970096859</v>
      </c>
      <c r="AK395">
        <v>0.19106663126682091</v>
      </c>
      <c r="AL395" t="s">
        <v>112</v>
      </c>
      <c r="AM395">
        <v>0.91769389854049466</v>
      </c>
      <c r="AN395">
        <v>0.1156074530991248</v>
      </c>
      <c r="AO395">
        <v>4.873090533995255E-2</v>
      </c>
      <c r="AP395">
        <v>2.0982591912694071E-2</v>
      </c>
      <c r="AY395">
        <v>2.88262030618457E-2</v>
      </c>
      <c r="AZ395">
        <v>5.3672635817771923E-2</v>
      </c>
      <c r="BA395">
        <v>0.9484449637874629</v>
      </c>
      <c r="BB395">
        <v>0.8968899275749258</v>
      </c>
      <c r="BC395">
        <v>0.58634547164928241</v>
      </c>
      <c r="BD395">
        <v>1</v>
      </c>
      <c r="BE395">
        <v>1</v>
      </c>
      <c r="BF395">
        <v>0.1129266455462417</v>
      </c>
      <c r="BG395">
        <v>3.3913533992396182E-2</v>
      </c>
      <c r="BH395">
        <v>0.3003147204838304</v>
      </c>
      <c r="BI395">
        <v>0.18513159187003539</v>
      </c>
      <c r="BJ395">
        <v>-1.7081183336535319</v>
      </c>
      <c r="BK395">
        <v>0.1129266455462417</v>
      </c>
    </row>
    <row r="396" spans="1:63" x14ac:dyDescent="0.25">
      <c r="B396" t="s">
        <v>619</v>
      </c>
      <c r="C396" t="s">
        <v>647</v>
      </c>
      <c r="D396">
        <v>100</v>
      </c>
      <c r="E396">
        <v>0.15</v>
      </c>
      <c r="F396">
        <v>100</v>
      </c>
      <c r="G396">
        <v>0.69450000000000001</v>
      </c>
      <c r="H396">
        <v>70</v>
      </c>
      <c r="I396" t="s">
        <v>196</v>
      </c>
      <c r="J396" t="s">
        <v>615</v>
      </c>
      <c r="K396">
        <v>0.69450000000000001</v>
      </c>
      <c r="L396" t="s">
        <v>973</v>
      </c>
      <c r="M396">
        <v>0.22718600148916851</v>
      </c>
      <c r="N396">
        <v>4.4046872158881027E-2</v>
      </c>
      <c r="O396">
        <v>-1.498829099736531</v>
      </c>
      <c r="P396">
        <v>0.18192005414866119</v>
      </c>
      <c r="Q396">
        <v>0.167157862574625</v>
      </c>
      <c r="R396">
        <v>0.29741158206318502</v>
      </c>
      <c r="S396">
        <v>-1.7888166400119589</v>
      </c>
      <c r="T396">
        <v>-1.212638304375619</v>
      </c>
      <c r="U396">
        <v>0.85744876780776991</v>
      </c>
      <c r="V396">
        <v>1.0013761133858601</v>
      </c>
      <c r="W396">
        <v>3336.994065826756</v>
      </c>
      <c r="X396">
        <v>5036.7494190040807</v>
      </c>
      <c r="Y396">
        <v>0</v>
      </c>
      <c r="Z396">
        <v>-0.87357178948656866</v>
      </c>
      <c r="AA396">
        <v>0.22655154485162449</v>
      </c>
      <c r="AB396">
        <v>0.24868547560418339</v>
      </c>
      <c r="AC396">
        <v>7.5329115692124707E-2</v>
      </c>
      <c r="AD396">
        <v>-1.2878172281084439</v>
      </c>
      <c r="AE396">
        <v>-0.47732484396924668</v>
      </c>
      <c r="AF396">
        <v>0.1117770135994053</v>
      </c>
      <c r="AG396">
        <v>0.35742717612177122</v>
      </c>
      <c r="AH396">
        <v>1</v>
      </c>
      <c r="AI396">
        <v>1</v>
      </c>
      <c r="AJ396">
        <v>0.49896281000319442</v>
      </c>
      <c r="AK396">
        <v>0.18988799055252939</v>
      </c>
      <c r="AL396" t="s">
        <v>112</v>
      </c>
      <c r="AM396">
        <v>0.91769389854049466</v>
      </c>
      <c r="AN396">
        <v>0.1156074530991248</v>
      </c>
      <c r="AO396">
        <v>4.873090533995255E-2</v>
      </c>
      <c r="AP396">
        <v>2.0982591912694071E-2</v>
      </c>
      <c r="AY396">
        <v>2.88262030618457E-2</v>
      </c>
      <c r="AZ396">
        <v>5.3672635817771923E-2</v>
      </c>
      <c r="BA396">
        <v>0.9484449637874629</v>
      </c>
      <c r="BB396">
        <v>0.8968899275749258</v>
      </c>
      <c r="BC396">
        <v>0.58634547164928241</v>
      </c>
      <c r="BD396">
        <v>1</v>
      </c>
      <c r="BE396">
        <v>1</v>
      </c>
      <c r="BF396">
        <v>1.344926861318634E-3</v>
      </c>
      <c r="BG396">
        <v>3.3414663746547717E-2</v>
      </c>
      <c r="BH396">
        <v>24.844967193075689</v>
      </c>
      <c r="BI396">
        <v>0.22718600148916851</v>
      </c>
      <c r="BJ396">
        <v>-1.498829099736531</v>
      </c>
      <c r="BK396">
        <v>1.344926861318634E-3</v>
      </c>
    </row>
    <row r="397" spans="1:63" x14ac:dyDescent="0.25">
      <c r="B397" t="s">
        <v>620</v>
      </c>
      <c r="C397" t="s">
        <v>647</v>
      </c>
      <c r="D397">
        <v>100</v>
      </c>
      <c r="E397">
        <v>0.25</v>
      </c>
      <c r="F397">
        <v>100</v>
      </c>
      <c r="G397">
        <v>0.69450000000000001</v>
      </c>
      <c r="H397">
        <v>6</v>
      </c>
      <c r="I397" t="s">
        <v>196</v>
      </c>
      <c r="J397" t="s">
        <v>615</v>
      </c>
      <c r="K397">
        <v>0.69450000000000001</v>
      </c>
      <c r="L397" t="s">
        <v>973</v>
      </c>
      <c r="M397">
        <v>0.22718600148916851</v>
      </c>
      <c r="N397">
        <v>4.4046872158881027E-2</v>
      </c>
      <c r="O397">
        <v>-1.498829099736531</v>
      </c>
      <c r="P397">
        <v>0.18192005414866119</v>
      </c>
      <c r="Q397">
        <v>0.167157862574625</v>
      </c>
      <c r="R397">
        <v>0.29741158206318502</v>
      </c>
      <c r="S397">
        <v>-1.7888166400119589</v>
      </c>
      <c r="T397">
        <v>-1.212638304375619</v>
      </c>
      <c r="U397">
        <v>0.85744876780776991</v>
      </c>
      <c r="V397">
        <v>1.0013761133858601</v>
      </c>
      <c r="W397">
        <v>3336.994065826756</v>
      </c>
      <c r="X397">
        <v>5036.7494190040807</v>
      </c>
      <c r="Y397">
        <v>0</v>
      </c>
      <c r="Z397">
        <v>-0.87357178948656866</v>
      </c>
      <c r="AA397">
        <v>0.22655154485162449</v>
      </c>
      <c r="AB397">
        <v>0.24868547560418339</v>
      </c>
      <c r="AC397">
        <v>7.5329115692124707E-2</v>
      </c>
      <c r="AD397">
        <v>-1.2878172281084439</v>
      </c>
      <c r="AE397">
        <v>-0.47732484396924668</v>
      </c>
      <c r="AF397">
        <v>0.1117770135994053</v>
      </c>
      <c r="AG397">
        <v>0.35742717612177122</v>
      </c>
      <c r="AH397">
        <v>1</v>
      </c>
      <c r="AI397">
        <v>1</v>
      </c>
      <c r="AJ397">
        <v>0.49896281000319442</v>
      </c>
      <c r="AK397">
        <v>0.18988799055252939</v>
      </c>
      <c r="AL397" t="s">
        <v>112</v>
      </c>
      <c r="AM397">
        <v>0.91769389854049466</v>
      </c>
      <c r="AN397">
        <v>0.1156074530991248</v>
      </c>
      <c r="AO397">
        <v>4.873090533995255E-2</v>
      </c>
      <c r="AP397">
        <v>2.0982591912694071E-2</v>
      </c>
      <c r="AY397">
        <v>2.88262030618457E-2</v>
      </c>
      <c r="AZ397">
        <v>5.3672635817771923E-2</v>
      </c>
      <c r="BA397">
        <v>0.9484449637874629</v>
      </c>
      <c r="BB397">
        <v>0.8968899275749258</v>
      </c>
      <c r="BC397">
        <v>0.58634547164928241</v>
      </c>
      <c r="BD397">
        <v>1</v>
      </c>
      <c r="BE397">
        <v>1</v>
      </c>
      <c r="BF397">
        <v>1.1539623527961249E-3</v>
      </c>
      <c r="BG397">
        <v>3.3533035588943799E-2</v>
      </c>
      <c r="BH397">
        <v>29.059037764699251</v>
      </c>
      <c r="BI397">
        <v>0.22718600148916851</v>
      </c>
      <c r="BJ397">
        <v>-1.498829099736531</v>
      </c>
      <c r="BK397">
        <v>1.1539623527961249E-3</v>
      </c>
    </row>
    <row r="398" spans="1:63" x14ac:dyDescent="0.25">
      <c r="B398" t="s">
        <v>621</v>
      </c>
      <c r="C398" t="s">
        <v>647</v>
      </c>
      <c r="D398">
        <v>100</v>
      </c>
      <c r="E398">
        <v>0.35</v>
      </c>
      <c r="F398">
        <v>100</v>
      </c>
      <c r="G398">
        <v>0.69450000000000001</v>
      </c>
      <c r="H398">
        <v>4</v>
      </c>
      <c r="I398" t="s">
        <v>196</v>
      </c>
      <c r="J398" t="s">
        <v>615</v>
      </c>
      <c r="K398">
        <v>0.69450000000000001</v>
      </c>
      <c r="L398" t="s">
        <v>973</v>
      </c>
      <c r="M398">
        <v>0.22718600148916851</v>
      </c>
      <c r="N398">
        <v>4.4046872158881027E-2</v>
      </c>
      <c r="O398">
        <v>-1.498829099736531</v>
      </c>
      <c r="P398">
        <v>0.18192005414866119</v>
      </c>
      <c r="Q398">
        <v>0.167157862574625</v>
      </c>
      <c r="R398">
        <v>0.29741158206318502</v>
      </c>
      <c r="S398">
        <v>-1.7888166400119589</v>
      </c>
      <c r="T398">
        <v>-1.212638304375619</v>
      </c>
      <c r="U398">
        <v>0.85744876780776991</v>
      </c>
      <c r="V398">
        <v>1.0013761133858601</v>
      </c>
      <c r="W398">
        <v>3336.994065826756</v>
      </c>
      <c r="X398">
        <v>5036.7494190040807</v>
      </c>
      <c r="Y398">
        <v>0</v>
      </c>
      <c r="Z398">
        <v>-0.87357178948656866</v>
      </c>
      <c r="AA398">
        <v>0.22655154485162449</v>
      </c>
      <c r="AB398">
        <v>0.24868547560418339</v>
      </c>
      <c r="AC398">
        <v>7.5329115692124707E-2</v>
      </c>
      <c r="AD398">
        <v>-1.2878172281084439</v>
      </c>
      <c r="AE398">
        <v>-0.47732484396924668</v>
      </c>
      <c r="AF398">
        <v>0.1117770135994053</v>
      </c>
      <c r="AG398">
        <v>0.35742717612177122</v>
      </c>
      <c r="AH398">
        <v>1</v>
      </c>
      <c r="AI398">
        <v>1</v>
      </c>
      <c r="AJ398">
        <v>0.49896281000319442</v>
      </c>
      <c r="AK398">
        <v>0.18988799055252939</v>
      </c>
      <c r="AL398" t="s">
        <v>112</v>
      </c>
      <c r="AM398">
        <v>0.91769389854049466</v>
      </c>
      <c r="AN398">
        <v>0.1156074530991248</v>
      </c>
      <c r="AO398">
        <v>4.873090533995255E-2</v>
      </c>
      <c r="AP398">
        <v>2.0982591912694071E-2</v>
      </c>
      <c r="AY398">
        <v>2.88262030618457E-2</v>
      </c>
      <c r="AZ398">
        <v>5.3672635817771923E-2</v>
      </c>
      <c r="BA398">
        <v>0.9484449637874629</v>
      </c>
      <c r="BB398">
        <v>0.8968899275749258</v>
      </c>
      <c r="BC398">
        <v>0.58634547164928241</v>
      </c>
      <c r="BD398">
        <v>1</v>
      </c>
      <c r="BE398">
        <v>1</v>
      </c>
      <c r="BF398">
        <v>1.289024830908969E-3</v>
      </c>
      <c r="BG398">
        <v>3.3584064514552772E-2</v>
      </c>
      <c r="BH398">
        <v>26.05385381976749</v>
      </c>
      <c r="BI398">
        <v>0.22718600148916851</v>
      </c>
      <c r="BJ398">
        <v>-1.498829099736531</v>
      </c>
      <c r="BK398">
        <v>1.289024830908969E-3</v>
      </c>
    </row>
    <row r="399" spans="1:63" x14ac:dyDescent="0.25">
      <c r="B399" t="s">
        <v>622</v>
      </c>
      <c r="C399" t="s">
        <v>647</v>
      </c>
      <c r="D399">
        <v>100</v>
      </c>
      <c r="E399">
        <v>0.15</v>
      </c>
      <c r="F399">
        <v>100</v>
      </c>
      <c r="G399">
        <v>0.64664999999999995</v>
      </c>
      <c r="H399">
        <v>120</v>
      </c>
      <c r="I399" t="s">
        <v>196</v>
      </c>
      <c r="J399" t="s">
        <v>616</v>
      </c>
      <c r="K399">
        <v>0.64664999999999995</v>
      </c>
      <c r="L399" t="s">
        <v>974</v>
      </c>
      <c r="M399">
        <v>0.25074328561102549</v>
      </c>
      <c r="N399">
        <v>4.2220958710064427E-2</v>
      </c>
      <c r="O399">
        <v>-1.3961021212803151</v>
      </c>
      <c r="P399">
        <v>0.15845661571804431</v>
      </c>
      <c r="Q399">
        <v>0.19419403867529289</v>
      </c>
      <c r="R399">
        <v>0.31385663817224352</v>
      </c>
      <c r="S399">
        <v>-1.6388974206305269</v>
      </c>
      <c r="T399">
        <v>-1.158818964062784</v>
      </c>
      <c r="U399">
        <v>0.94136698987207645</v>
      </c>
      <c r="V399">
        <v>1.003089239203524</v>
      </c>
      <c r="W399">
        <v>2576.660219654766</v>
      </c>
      <c r="X399">
        <v>4205.5800795996611</v>
      </c>
      <c r="Y399">
        <v>0</v>
      </c>
      <c r="Z399">
        <v>-0.76914678120309454</v>
      </c>
      <c r="AA399">
        <v>0.22806029941051409</v>
      </c>
      <c r="AB399">
        <v>0.23505962512792131</v>
      </c>
      <c r="AC399">
        <v>6.4219576431011755E-2</v>
      </c>
      <c r="AD399">
        <v>-1.181763250527115</v>
      </c>
      <c r="AE399">
        <v>-0.40686296123318139</v>
      </c>
      <c r="AF399">
        <v>0.11889466013176821</v>
      </c>
      <c r="AG399">
        <v>0.3321516403907705</v>
      </c>
      <c r="AH399">
        <v>1</v>
      </c>
      <c r="AI399">
        <v>1</v>
      </c>
      <c r="AJ399">
        <v>0.50084189440994065</v>
      </c>
      <c r="AK399">
        <v>0.15926950948529159</v>
      </c>
      <c r="AL399" t="s">
        <v>112</v>
      </c>
      <c r="AM399">
        <v>0.91769389854049466</v>
      </c>
      <c r="AN399">
        <v>0.1156074530991248</v>
      </c>
      <c r="AO399">
        <v>4.873090533995255E-2</v>
      </c>
      <c r="AP399">
        <v>2.0982591912694071E-2</v>
      </c>
      <c r="AY399">
        <v>2.88262030618457E-2</v>
      </c>
      <c r="AZ399">
        <v>5.3672635817771923E-2</v>
      </c>
      <c r="BA399">
        <v>0.9484449637874629</v>
      </c>
      <c r="BB399">
        <v>0.8968899275749258</v>
      </c>
      <c r="BC399">
        <v>0.58634547164928241</v>
      </c>
      <c r="BD399">
        <v>1</v>
      </c>
      <c r="BE399">
        <v>1</v>
      </c>
      <c r="BF399">
        <v>-4.6872332404422533E-2</v>
      </c>
      <c r="BG399">
        <v>3.3296028864045438E-2</v>
      </c>
      <c r="BH399">
        <v>-0.71035570785685653</v>
      </c>
      <c r="BI399">
        <v>0.25074328561102549</v>
      </c>
      <c r="BJ399">
        <v>-1.3961021212803151</v>
      </c>
      <c r="BK399">
        <v>-4.6872332404422533E-2</v>
      </c>
    </row>
    <row r="400" spans="1:63" x14ac:dyDescent="0.25">
      <c r="B400" t="s">
        <v>623</v>
      </c>
      <c r="C400" t="s">
        <v>647</v>
      </c>
      <c r="D400">
        <v>100</v>
      </c>
      <c r="E400">
        <v>0.25</v>
      </c>
      <c r="F400">
        <v>100</v>
      </c>
      <c r="G400">
        <v>0.64664999999999995</v>
      </c>
      <c r="H400">
        <v>11</v>
      </c>
      <c r="I400" t="s">
        <v>196</v>
      </c>
      <c r="J400" t="s">
        <v>616</v>
      </c>
      <c r="K400">
        <v>0.64664999999999995</v>
      </c>
      <c r="L400" t="s">
        <v>974</v>
      </c>
      <c r="M400">
        <v>0.25074328561102549</v>
      </c>
      <c r="N400">
        <v>4.2220958710064427E-2</v>
      </c>
      <c r="O400">
        <v>-1.3961021212803151</v>
      </c>
      <c r="P400">
        <v>0.15845661571804431</v>
      </c>
      <c r="Q400">
        <v>0.19419403867529289</v>
      </c>
      <c r="R400">
        <v>0.31385663817224352</v>
      </c>
      <c r="S400">
        <v>-1.6388974206305269</v>
      </c>
      <c r="T400">
        <v>-1.158818964062784</v>
      </c>
      <c r="U400">
        <v>0.94136698987207645</v>
      </c>
      <c r="V400">
        <v>1.003089239203524</v>
      </c>
      <c r="W400">
        <v>2576.660219654766</v>
      </c>
      <c r="X400">
        <v>4205.5800795996611</v>
      </c>
      <c r="Y400">
        <v>0</v>
      </c>
      <c r="Z400">
        <v>-0.76914678120309454</v>
      </c>
      <c r="AA400">
        <v>0.22806029941051409</v>
      </c>
      <c r="AB400">
        <v>0.23505962512792131</v>
      </c>
      <c r="AC400">
        <v>6.4219576431011755E-2</v>
      </c>
      <c r="AD400">
        <v>-1.181763250527115</v>
      </c>
      <c r="AE400">
        <v>-0.40686296123318139</v>
      </c>
      <c r="AF400">
        <v>0.11889466013176821</v>
      </c>
      <c r="AG400">
        <v>0.3321516403907705</v>
      </c>
      <c r="AH400">
        <v>1</v>
      </c>
      <c r="AI400">
        <v>1</v>
      </c>
      <c r="AJ400">
        <v>0.50084189440994065</v>
      </c>
      <c r="AK400">
        <v>0.15926950948529159</v>
      </c>
      <c r="AL400" t="s">
        <v>112</v>
      </c>
      <c r="AM400">
        <v>0.91769389854049466</v>
      </c>
      <c r="AN400">
        <v>0.1156074530991248</v>
      </c>
      <c r="AO400">
        <v>4.873090533995255E-2</v>
      </c>
      <c r="AP400">
        <v>2.0982591912694071E-2</v>
      </c>
      <c r="AY400">
        <v>2.88262030618457E-2</v>
      </c>
      <c r="AZ400">
        <v>5.3672635817771923E-2</v>
      </c>
      <c r="BA400">
        <v>0.9484449637874629</v>
      </c>
      <c r="BB400">
        <v>0.8968899275749258</v>
      </c>
      <c r="BC400">
        <v>0.58634547164928241</v>
      </c>
      <c r="BD400">
        <v>1</v>
      </c>
      <c r="BE400">
        <v>1</v>
      </c>
      <c r="BF400">
        <v>-4.6742859689660007E-2</v>
      </c>
      <c r="BG400">
        <v>3.3965152827836097E-2</v>
      </c>
      <c r="BH400">
        <v>-0.72663831552757008</v>
      </c>
      <c r="BI400">
        <v>0.25074328561102549</v>
      </c>
      <c r="BJ400">
        <v>-1.3961021212803151</v>
      </c>
      <c r="BK400">
        <v>-4.6742859689660007E-2</v>
      </c>
    </row>
    <row r="401" spans="1:63" x14ac:dyDescent="0.25">
      <c r="B401" t="s">
        <v>624</v>
      </c>
      <c r="C401" t="s">
        <v>647</v>
      </c>
      <c r="D401">
        <v>100</v>
      </c>
      <c r="E401">
        <v>0.35</v>
      </c>
      <c r="F401">
        <v>100</v>
      </c>
      <c r="G401">
        <v>0.64664999999999995</v>
      </c>
      <c r="H401">
        <v>5</v>
      </c>
      <c r="I401" t="s">
        <v>196</v>
      </c>
      <c r="J401" t="s">
        <v>616</v>
      </c>
      <c r="K401">
        <v>0.64664999999999995</v>
      </c>
      <c r="L401" t="s">
        <v>974</v>
      </c>
      <c r="M401">
        <v>0.25074328561102549</v>
      </c>
      <c r="N401">
        <v>4.2220958710064427E-2</v>
      </c>
      <c r="O401">
        <v>-1.3961021212803151</v>
      </c>
      <c r="P401">
        <v>0.15845661571804431</v>
      </c>
      <c r="Q401">
        <v>0.19419403867529289</v>
      </c>
      <c r="R401">
        <v>0.31385663817224352</v>
      </c>
      <c r="S401">
        <v>-1.6388974206305269</v>
      </c>
      <c r="T401">
        <v>-1.158818964062784</v>
      </c>
      <c r="U401">
        <v>0.94136698987207645</v>
      </c>
      <c r="V401">
        <v>1.003089239203524</v>
      </c>
      <c r="W401">
        <v>2576.660219654766</v>
      </c>
      <c r="X401">
        <v>4205.5800795996611</v>
      </c>
      <c r="Y401">
        <v>0</v>
      </c>
      <c r="Z401">
        <v>-0.76914678120309454</v>
      </c>
      <c r="AA401">
        <v>0.22806029941051409</v>
      </c>
      <c r="AB401">
        <v>0.23505962512792131</v>
      </c>
      <c r="AC401">
        <v>6.4219576431011755E-2</v>
      </c>
      <c r="AD401">
        <v>-1.181763250527115</v>
      </c>
      <c r="AE401">
        <v>-0.40686296123318139</v>
      </c>
      <c r="AF401">
        <v>0.11889466013176821</v>
      </c>
      <c r="AG401">
        <v>0.3321516403907705</v>
      </c>
      <c r="AH401">
        <v>1</v>
      </c>
      <c r="AI401">
        <v>1</v>
      </c>
      <c r="AJ401">
        <v>0.50084189440994065</v>
      </c>
      <c r="AK401">
        <v>0.15926950948529159</v>
      </c>
      <c r="AL401" t="s">
        <v>112</v>
      </c>
      <c r="AM401">
        <v>0.91769389854049466</v>
      </c>
      <c r="AN401">
        <v>0.1156074530991248</v>
      </c>
      <c r="AO401">
        <v>4.873090533995255E-2</v>
      </c>
      <c r="AP401">
        <v>2.0982591912694071E-2</v>
      </c>
      <c r="AY401">
        <v>2.88262030618457E-2</v>
      </c>
      <c r="AZ401">
        <v>5.3672635817771923E-2</v>
      </c>
      <c r="BA401">
        <v>0.9484449637874629</v>
      </c>
      <c r="BB401">
        <v>0.8968899275749258</v>
      </c>
      <c r="BC401">
        <v>0.58634547164928241</v>
      </c>
      <c r="BD401">
        <v>1</v>
      </c>
      <c r="BE401">
        <v>1</v>
      </c>
      <c r="BF401">
        <v>-4.6534881628225708E-2</v>
      </c>
      <c r="BG401">
        <v>3.3880015110760928E-2</v>
      </c>
      <c r="BH401">
        <v>-0.72805632947416854</v>
      </c>
      <c r="BI401">
        <v>0.25074328561102549</v>
      </c>
      <c r="BJ401">
        <v>-1.3961021212803151</v>
      </c>
      <c r="BK401">
        <v>-4.6534881628225708E-2</v>
      </c>
    </row>
    <row r="402" spans="1:63" x14ac:dyDescent="0.25">
      <c r="A402">
        <v>16</v>
      </c>
      <c r="B402" t="s">
        <v>614</v>
      </c>
      <c r="C402" t="s">
        <v>466</v>
      </c>
      <c r="D402">
        <v>100</v>
      </c>
      <c r="E402">
        <v>0.126</v>
      </c>
      <c r="F402">
        <v>100</v>
      </c>
      <c r="G402">
        <v>0.83136186770427989</v>
      </c>
      <c r="H402">
        <v>1</v>
      </c>
      <c r="I402" t="s">
        <v>474</v>
      </c>
      <c r="J402" t="s">
        <v>614</v>
      </c>
      <c r="K402">
        <v>0.83136186770427989</v>
      </c>
      <c r="L402" t="s">
        <v>975</v>
      </c>
      <c r="M402">
        <v>9.6705895939691949E-2</v>
      </c>
      <c r="N402">
        <v>1.159962145953466E-2</v>
      </c>
      <c r="O402">
        <v>-2.341844593847568</v>
      </c>
      <c r="P402">
        <v>0.10377142237726571</v>
      </c>
      <c r="Q402">
        <v>8.5356226256796022E-2</v>
      </c>
      <c r="R402">
        <v>0.1092711739301912</v>
      </c>
      <c r="S402">
        <v>-2.4609218833677029</v>
      </c>
      <c r="T402">
        <v>-2.213922654255676</v>
      </c>
      <c r="U402">
        <v>0.99980917391261304</v>
      </c>
      <c r="V402">
        <v>1.032972994464034</v>
      </c>
      <c r="W402">
        <v>267.93120600864472</v>
      </c>
      <c r="X402">
        <v>534.43398533422294</v>
      </c>
      <c r="Y402">
        <v>3</v>
      </c>
      <c r="Z402">
        <v>-2.0678217288046619</v>
      </c>
      <c r="AA402">
        <v>0.1027546083243118</v>
      </c>
      <c r="AB402">
        <v>0.13776638494312321</v>
      </c>
      <c r="AC402">
        <v>3.8356644850600481E-2</v>
      </c>
      <c r="AD402">
        <v>-2.1210398689403229</v>
      </c>
      <c r="AE402">
        <v>-1.7624065067349881</v>
      </c>
      <c r="AF402">
        <v>8.9191714406120406E-2</v>
      </c>
      <c r="AG402">
        <v>0.1968061959238393</v>
      </c>
      <c r="AH402">
        <v>1</v>
      </c>
      <c r="AI402">
        <v>1</v>
      </c>
      <c r="AJ402">
        <v>0.48415771040066963</v>
      </c>
      <c r="AK402">
        <v>6.8528222991134216E-2</v>
      </c>
      <c r="AL402" t="s">
        <v>114</v>
      </c>
      <c r="AM402">
        <v>0.91154322311577374</v>
      </c>
      <c r="AN402">
        <v>4.7852700849984964E-3</v>
      </c>
      <c r="AS402">
        <v>4.4689300251317343E-2</v>
      </c>
      <c r="AT402">
        <v>5.8625972488663951E-3</v>
      </c>
      <c r="AW402">
        <v>0.5801851094956102</v>
      </c>
      <c r="AX402">
        <v>5.1491626500684499E-2</v>
      </c>
      <c r="AY402">
        <v>6.1010324670590262E-3</v>
      </c>
      <c r="AZ402">
        <v>1.4564812992208501E-3</v>
      </c>
      <c r="BA402">
        <v>0.99131590152692617</v>
      </c>
      <c r="BB402">
        <v>0.99064789395207431</v>
      </c>
      <c r="BC402">
        <v>0.98641129480376777</v>
      </c>
      <c r="BD402">
        <v>1</v>
      </c>
      <c r="BE402">
        <v>1</v>
      </c>
      <c r="BF402">
        <v>-3.5812758213115942E-2</v>
      </c>
      <c r="BG402">
        <v>2.298730883104747E-3</v>
      </c>
      <c r="BH402">
        <v>-6.4187485069576902E-2</v>
      </c>
      <c r="BI402">
        <v>9.6705895939691949E-2</v>
      </c>
      <c r="BJ402">
        <v>-2.341844593847568</v>
      </c>
      <c r="BK402">
        <v>-3.5812758213115942E-2</v>
      </c>
    </row>
    <row r="403" spans="1:63" x14ac:dyDescent="0.25">
      <c r="B403" t="s">
        <v>615</v>
      </c>
      <c r="C403" t="s">
        <v>466</v>
      </c>
      <c r="D403">
        <v>100</v>
      </c>
      <c r="E403">
        <v>0.113</v>
      </c>
      <c r="F403">
        <v>100</v>
      </c>
      <c r="G403">
        <v>0.83136186770427989</v>
      </c>
      <c r="H403">
        <v>3</v>
      </c>
      <c r="I403" t="s">
        <v>474</v>
      </c>
      <c r="J403" t="s">
        <v>614</v>
      </c>
      <c r="K403">
        <v>0.83136186770427989</v>
      </c>
      <c r="L403" t="s">
        <v>975</v>
      </c>
      <c r="M403">
        <v>9.6705895939691949E-2</v>
      </c>
      <c r="N403">
        <v>1.159962145953466E-2</v>
      </c>
      <c r="O403">
        <v>-2.341844593847568</v>
      </c>
      <c r="P403">
        <v>0.10377142237726571</v>
      </c>
      <c r="Q403">
        <v>8.5356226256796022E-2</v>
      </c>
      <c r="R403">
        <v>0.1092711739301912</v>
      </c>
      <c r="S403">
        <v>-2.4609218833677029</v>
      </c>
      <c r="T403">
        <v>-2.213922654255676</v>
      </c>
      <c r="U403">
        <v>0.99980917391261304</v>
      </c>
      <c r="V403">
        <v>1.032972994464034</v>
      </c>
      <c r="W403">
        <v>267.93120600864472</v>
      </c>
      <c r="X403">
        <v>534.43398533422294</v>
      </c>
      <c r="Y403">
        <v>3</v>
      </c>
      <c r="Z403">
        <v>-2.0678217288046619</v>
      </c>
      <c r="AA403">
        <v>0.1027546083243118</v>
      </c>
      <c r="AB403">
        <v>0.13776638494312321</v>
      </c>
      <c r="AC403">
        <v>3.8356644850600481E-2</v>
      </c>
      <c r="AD403">
        <v>-2.1210398689403229</v>
      </c>
      <c r="AE403">
        <v>-1.7624065067349881</v>
      </c>
      <c r="AF403">
        <v>8.9191714406120406E-2</v>
      </c>
      <c r="AG403">
        <v>0.1968061959238393</v>
      </c>
      <c r="AH403">
        <v>1</v>
      </c>
      <c r="AI403">
        <v>1</v>
      </c>
      <c r="AJ403">
        <v>0.48415771040066963</v>
      </c>
      <c r="AK403">
        <v>6.8528222991134216E-2</v>
      </c>
      <c r="AL403" t="s">
        <v>114</v>
      </c>
      <c r="AM403">
        <v>0.91154322311577374</v>
      </c>
      <c r="AN403">
        <v>4.7852700849984964E-3</v>
      </c>
      <c r="AS403">
        <v>4.4689300251317343E-2</v>
      </c>
      <c r="AT403">
        <v>5.8625972488663951E-3</v>
      </c>
      <c r="AW403">
        <v>0.5801851094956102</v>
      </c>
      <c r="AX403">
        <v>5.1491626500684499E-2</v>
      </c>
      <c r="AY403">
        <v>6.1010324670590262E-3</v>
      </c>
      <c r="AZ403">
        <v>1.4564812992208501E-3</v>
      </c>
      <c r="BA403">
        <v>0.99131590152692617</v>
      </c>
      <c r="BB403">
        <v>0.99064789395207431</v>
      </c>
      <c r="BC403">
        <v>0.98641129480376777</v>
      </c>
      <c r="BD403">
        <v>1</v>
      </c>
      <c r="BE403">
        <v>1</v>
      </c>
      <c r="BF403">
        <v>-3.5814626996803767E-2</v>
      </c>
      <c r="BG403">
        <v>2.2979931342203379E-3</v>
      </c>
      <c r="BH403">
        <v>-6.4163536714354694E-2</v>
      </c>
      <c r="BI403">
        <v>9.6705895939691949E-2</v>
      </c>
      <c r="BJ403">
        <v>-2.341844593847568</v>
      </c>
      <c r="BK403">
        <v>-3.5814626996803767E-2</v>
      </c>
    </row>
    <row r="404" spans="1:63" x14ac:dyDescent="0.25">
      <c r="B404" t="s">
        <v>616</v>
      </c>
      <c r="C404" t="s">
        <v>466</v>
      </c>
      <c r="D404">
        <v>100</v>
      </c>
      <c r="E404">
        <v>7.8E-2</v>
      </c>
      <c r="F404">
        <v>100</v>
      </c>
      <c r="G404">
        <v>0.83136186770427989</v>
      </c>
      <c r="H404">
        <v>114</v>
      </c>
      <c r="I404" t="s">
        <v>474</v>
      </c>
      <c r="J404" t="s">
        <v>614</v>
      </c>
      <c r="K404">
        <v>0.83136186770427989</v>
      </c>
      <c r="L404" t="s">
        <v>975</v>
      </c>
      <c r="M404">
        <v>9.6705895939691949E-2</v>
      </c>
      <c r="N404">
        <v>1.159962145953466E-2</v>
      </c>
      <c r="O404">
        <v>-2.341844593847568</v>
      </c>
      <c r="P404">
        <v>0.10377142237726571</v>
      </c>
      <c r="Q404">
        <v>8.5356226256796022E-2</v>
      </c>
      <c r="R404">
        <v>0.1092711739301912</v>
      </c>
      <c r="S404">
        <v>-2.4609218833677029</v>
      </c>
      <c r="T404">
        <v>-2.213922654255676</v>
      </c>
      <c r="U404">
        <v>0.99980917391261304</v>
      </c>
      <c r="V404">
        <v>1.032972994464034</v>
      </c>
      <c r="W404">
        <v>267.93120600864472</v>
      </c>
      <c r="X404">
        <v>534.43398533422294</v>
      </c>
      <c r="Y404">
        <v>3</v>
      </c>
      <c r="Z404">
        <v>-2.0678217288046619</v>
      </c>
      <c r="AA404">
        <v>0.1027546083243118</v>
      </c>
      <c r="AB404">
        <v>0.13776638494312321</v>
      </c>
      <c r="AC404">
        <v>3.8356644850600481E-2</v>
      </c>
      <c r="AD404">
        <v>-2.1210398689403229</v>
      </c>
      <c r="AE404">
        <v>-1.7624065067349881</v>
      </c>
      <c r="AF404">
        <v>8.9191714406120406E-2</v>
      </c>
      <c r="AG404">
        <v>0.1968061959238393</v>
      </c>
      <c r="AH404">
        <v>1</v>
      </c>
      <c r="AI404">
        <v>1</v>
      </c>
      <c r="AJ404">
        <v>0.48415771040066963</v>
      </c>
      <c r="AK404">
        <v>6.8528222991134216E-2</v>
      </c>
      <c r="AL404" t="s">
        <v>114</v>
      </c>
      <c r="AM404">
        <v>0.91154322311577374</v>
      </c>
      <c r="AN404">
        <v>4.7852700849984964E-3</v>
      </c>
      <c r="AS404">
        <v>4.4689300251317343E-2</v>
      </c>
      <c r="AT404">
        <v>5.8625972488663951E-3</v>
      </c>
      <c r="AW404">
        <v>0.5801851094956102</v>
      </c>
      <c r="AX404">
        <v>5.1491626500684499E-2</v>
      </c>
      <c r="AY404">
        <v>6.1010324670590262E-3</v>
      </c>
      <c r="AZ404">
        <v>1.4564812992208501E-3</v>
      </c>
      <c r="BA404">
        <v>0.99131590152692617</v>
      </c>
      <c r="BB404">
        <v>0.99064789395207431</v>
      </c>
      <c r="BC404">
        <v>0.98641129480376777</v>
      </c>
      <c r="BD404">
        <v>1</v>
      </c>
      <c r="BE404">
        <v>1</v>
      </c>
      <c r="BF404">
        <v>-3.5828667953790527E-2</v>
      </c>
      <c r="BG404">
        <v>2.3052046628584369E-3</v>
      </c>
      <c r="BH404">
        <v>-6.4339669725693924E-2</v>
      </c>
      <c r="BI404">
        <v>9.6705895939691949E-2</v>
      </c>
      <c r="BJ404">
        <v>-2.341844593847568</v>
      </c>
      <c r="BK404">
        <v>-3.5828667953790527E-2</v>
      </c>
    </row>
    <row r="405" spans="1:63" x14ac:dyDescent="0.25">
      <c r="B405" t="s">
        <v>619</v>
      </c>
      <c r="C405" t="s">
        <v>466</v>
      </c>
      <c r="D405">
        <v>100</v>
      </c>
      <c r="E405">
        <v>0.15</v>
      </c>
      <c r="F405">
        <v>100</v>
      </c>
      <c r="G405">
        <v>0.7872373540856028</v>
      </c>
      <c r="H405">
        <v>4</v>
      </c>
      <c r="I405" t="s">
        <v>474</v>
      </c>
      <c r="J405" t="s">
        <v>615</v>
      </c>
      <c r="K405">
        <v>0.7872373540856028</v>
      </c>
      <c r="L405" t="s">
        <v>976</v>
      </c>
      <c r="M405">
        <v>0.13376926842954809</v>
      </c>
      <c r="N405">
        <v>1.613314365030219E-2</v>
      </c>
      <c r="O405">
        <v>-2.0177439742060601</v>
      </c>
      <c r="P405">
        <v>0.1073771624560878</v>
      </c>
      <c r="Q405">
        <v>0.1158698936659993</v>
      </c>
      <c r="R405">
        <v>0.1567356459876752</v>
      </c>
      <c r="S405">
        <v>-2.1552873250468778</v>
      </c>
      <c r="T405">
        <v>-1.853194676612228</v>
      </c>
      <c r="U405">
        <v>0.97573204931305091</v>
      </c>
      <c r="V405">
        <v>1.004397294883336</v>
      </c>
      <c r="W405">
        <v>919.16208334159455</v>
      </c>
      <c r="X405">
        <v>2022.0538386990891</v>
      </c>
      <c r="Y405">
        <v>3</v>
      </c>
      <c r="Z405">
        <v>-1.725044174194492</v>
      </c>
      <c r="AA405">
        <v>0.1116471870093402</v>
      </c>
      <c r="AB405">
        <v>0.19122036164367021</v>
      </c>
      <c r="AC405">
        <v>5.9150612069113408E-2</v>
      </c>
      <c r="AD405">
        <v>-1.8299875127790239</v>
      </c>
      <c r="AE405">
        <v>-1.27666758678937</v>
      </c>
      <c r="AF405">
        <v>7.8619146718829747E-2</v>
      </c>
      <c r="AG405">
        <v>0.24800174687882789</v>
      </c>
      <c r="AH405">
        <v>1</v>
      </c>
      <c r="AI405">
        <v>1</v>
      </c>
      <c r="AJ405">
        <v>0.48678507563051082</v>
      </c>
      <c r="AK405">
        <v>0.1330790119795025</v>
      </c>
      <c r="AL405" t="s">
        <v>114</v>
      </c>
      <c r="AM405">
        <v>0.91154322311577374</v>
      </c>
      <c r="AN405">
        <v>4.7852700849984964E-3</v>
      </c>
      <c r="AS405">
        <v>4.4689300251317343E-2</v>
      </c>
      <c r="AT405">
        <v>5.8625972488663951E-3</v>
      </c>
      <c r="AW405">
        <v>0.5801851094956102</v>
      </c>
      <c r="AX405">
        <v>5.1491626500684499E-2</v>
      </c>
      <c r="AY405">
        <v>6.1010324670590262E-3</v>
      </c>
      <c r="AZ405">
        <v>1.4564812992208501E-3</v>
      </c>
      <c r="BA405">
        <v>0.99131590152692617</v>
      </c>
      <c r="BB405">
        <v>0.99064789395207431</v>
      </c>
      <c r="BC405">
        <v>0.98641129480376777</v>
      </c>
      <c r="BD405">
        <v>1</v>
      </c>
      <c r="BE405">
        <v>1</v>
      </c>
      <c r="BF405">
        <v>-7.9954282621964107E-2</v>
      </c>
      <c r="BG405">
        <v>2.2962228701580681E-3</v>
      </c>
      <c r="BH405">
        <v>-2.8719197957349649E-2</v>
      </c>
      <c r="BI405">
        <v>0.13376926842954809</v>
      </c>
      <c r="BJ405">
        <v>-2.0177439742060601</v>
      </c>
      <c r="BK405">
        <v>-7.9954282621964107E-2</v>
      </c>
    </row>
    <row r="406" spans="1:63" x14ac:dyDescent="0.25">
      <c r="B406" t="s">
        <v>620</v>
      </c>
      <c r="C406" t="s">
        <v>466</v>
      </c>
      <c r="D406">
        <v>100</v>
      </c>
      <c r="E406">
        <v>0.13</v>
      </c>
      <c r="F406">
        <v>100</v>
      </c>
      <c r="G406">
        <v>0.7872373540856028</v>
      </c>
      <c r="H406">
        <v>16</v>
      </c>
      <c r="I406" t="s">
        <v>474</v>
      </c>
      <c r="J406" t="s">
        <v>615</v>
      </c>
      <c r="K406">
        <v>0.7872373540856028</v>
      </c>
      <c r="L406" t="s">
        <v>976</v>
      </c>
      <c r="M406">
        <v>0.13376926842954809</v>
      </c>
      <c r="N406">
        <v>1.613314365030219E-2</v>
      </c>
      <c r="O406">
        <v>-2.0177439742060601</v>
      </c>
      <c r="P406">
        <v>0.1073771624560878</v>
      </c>
      <c r="Q406">
        <v>0.1158698936659993</v>
      </c>
      <c r="R406">
        <v>0.1567356459876752</v>
      </c>
      <c r="S406">
        <v>-2.1552873250468778</v>
      </c>
      <c r="T406">
        <v>-1.853194676612228</v>
      </c>
      <c r="U406">
        <v>0.97573204931305091</v>
      </c>
      <c r="V406">
        <v>1.004397294883336</v>
      </c>
      <c r="W406">
        <v>919.16208334159455</v>
      </c>
      <c r="X406">
        <v>2022.0538386990891</v>
      </c>
      <c r="Y406">
        <v>3</v>
      </c>
      <c r="Z406">
        <v>-1.725044174194492</v>
      </c>
      <c r="AA406">
        <v>0.1116471870093402</v>
      </c>
      <c r="AB406">
        <v>0.19122036164367021</v>
      </c>
      <c r="AC406">
        <v>5.9150612069113408E-2</v>
      </c>
      <c r="AD406">
        <v>-1.8299875127790239</v>
      </c>
      <c r="AE406">
        <v>-1.27666758678937</v>
      </c>
      <c r="AF406">
        <v>7.8619146718829747E-2</v>
      </c>
      <c r="AG406">
        <v>0.24800174687882789</v>
      </c>
      <c r="AH406">
        <v>1</v>
      </c>
      <c r="AI406">
        <v>1</v>
      </c>
      <c r="AJ406">
        <v>0.48678507563051082</v>
      </c>
      <c r="AK406">
        <v>0.1330790119795025</v>
      </c>
      <c r="AL406" t="s">
        <v>114</v>
      </c>
      <c r="AM406">
        <v>0.91154322311577374</v>
      </c>
      <c r="AN406">
        <v>4.7852700849984964E-3</v>
      </c>
      <c r="AS406">
        <v>4.4689300251317343E-2</v>
      </c>
      <c r="AT406">
        <v>5.8625972488663951E-3</v>
      </c>
      <c r="AW406">
        <v>0.5801851094956102</v>
      </c>
      <c r="AX406">
        <v>5.1491626500684499E-2</v>
      </c>
      <c r="AY406">
        <v>6.1010324670590262E-3</v>
      </c>
      <c r="AZ406">
        <v>1.4564812992208501E-3</v>
      </c>
      <c r="BA406">
        <v>0.99131590152692617</v>
      </c>
      <c r="BB406">
        <v>0.99064789395207431</v>
      </c>
      <c r="BC406">
        <v>0.98641129480376777</v>
      </c>
      <c r="BD406">
        <v>1</v>
      </c>
      <c r="BE406">
        <v>1</v>
      </c>
      <c r="BF406">
        <v>-7.9962456703784573E-2</v>
      </c>
      <c r="BG406">
        <v>2.3041814551026511E-3</v>
      </c>
      <c r="BH406">
        <v>-2.8815791186085401E-2</v>
      </c>
      <c r="BI406">
        <v>0.13376926842954809</v>
      </c>
      <c r="BJ406">
        <v>-2.0177439742060601</v>
      </c>
      <c r="BK406">
        <v>-7.9962456703784573E-2</v>
      </c>
    </row>
    <row r="407" spans="1:63" x14ac:dyDescent="0.25">
      <c r="B407" t="s">
        <v>621</v>
      </c>
      <c r="C407" t="s">
        <v>466</v>
      </c>
      <c r="D407">
        <v>100</v>
      </c>
      <c r="E407">
        <v>0.12</v>
      </c>
      <c r="F407">
        <v>100</v>
      </c>
      <c r="G407">
        <v>0.7872373540856028</v>
      </c>
      <c r="H407">
        <v>44</v>
      </c>
      <c r="I407" t="s">
        <v>474</v>
      </c>
      <c r="J407" t="s">
        <v>615</v>
      </c>
      <c r="K407">
        <v>0.7872373540856028</v>
      </c>
      <c r="L407" t="s">
        <v>976</v>
      </c>
      <c r="M407">
        <v>0.13376926842954809</v>
      </c>
      <c r="N407">
        <v>1.613314365030219E-2</v>
      </c>
      <c r="O407">
        <v>-2.0177439742060601</v>
      </c>
      <c r="P407">
        <v>0.1073771624560878</v>
      </c>
      <c r="Q407">
        <v>0.1158698936659993</v>
      </c>
      <c r="R407">
        <v>0.1567356459876752</v>
      </c>
      <c r="S407">
        <v>-2.1552873250468778</v>
      </c>
      <c r="T407">
        <v>-1.853194676612228</v>
      </c>
      <c r="U407">
        <v>0.97573204931305091</v>
      </c>
      <c r="V407">
        <v>1.004397294883336</v>
      </c>
      <c r="W407">
        <v>919.16208334159455</v>
      </c>
      <c r="X407">
        <v>2022.0538386990891</v>
      </c>
      <c r="Y407">
        <v>3</v>
      </c>
      <c r="Z407">
        <v>-1.725044174194492</v>
      </c>
      <c r="AA407">
        <v>0.1116471870093402</v>
      </c>
      <c r="AB407">
        <v>0.19122036164367021</v>
      </c>
      <c r="AC407">
        <v>5.9150612069113408E-2</v>
      </c>
      <c r="AD407">
        <v>-1.8299875127790239</v>
      </c>
      <c r="AE407">
        <v>-1.27666758678937</v>
      </c>
      <c r="AF407">
        <v>7.8619146718829747E-2</v>
      </c>
      <c r="AG407">
        <v>0.24800174687882789</v>
      </c>
      <c r="AH407">
        <v>1</v>
      </c>
      <c r="AI407">
        <v>1</v>
      </c>
      <c r="AJ407">
        <v>0.48678507563051082</v>
      </c>
      <c r="AK407">
        <v>0.1330790119795025</v>
      </c>
      <c r="AL407" t="s">
        <v>114</v>
      </c>
      <c r="AM407">
        <v>0.91154322311577374</v>
      </c>
      <c r="AN407">
        <v>4.7852700849984964E-3</v>
      </c>
      <c r="AS407">
        <v>4.4689300251317343E-2</v>
      </c>
      <c r="AT407">
        <v>5.8625972488663951E-3</v>
      </c>
      <c r="AW407">
        <v>0.5801851094956102</v>
      </c>
      <c r="AX407">
        <v>5.1491626500684499E-2</v>
      </c>
      <c r="AY407">
        <v>6.1010324670590262E-3</v>
      </c>
      <c r="AZ407">
        <v>1.4564812992208501E-3</v>
      </c>
      <c r="BA407">
        <v>0.99131590152692617</v>
      </c>
      <c r="BB407">
        <v>0.99064789395207431</v>
      </c>
      <c r="BC407">
        <v>0.98641129480376777</v>
      </c>
      <c r="BD407">
        <v>1</v>
      </c>
      <c r="BE407">
        <v>1</v>
      </c>
      <c r="BF407">
        <v>-7.9958152868242705E-2</v>
      </c>
      <c r="BG407">
        <v>2.2964660880736812E-3</v>
      </c>
      <c r="BH407">
        <v>-2.872084966567277E-2</v>
      </c>
      <c r="BI407">
        <v>0.13376926842954809</v>
      </c>
      <c r="BJ407">
        <v>-2.0177439742060601</v>
      </c>
      <c r="BK407">
        <v>-7.9958152868242705E-2</v>
      </c>
    </row>
    <row r="408" spans="1:63" x14ac:dyDescent="0.25">
      <c r="B408" t="s">
        <v>622</v>
      </c>
      <c r="C408" t="s">
        <v>466</v>
      </c>
      <c r="D408">
        <v>100</v>
      </c>
      <c r="E408">
        <v>0.31</v>
      </c>
      <c r="F408">
        <v>100</v>
      </c>
      <c r="G408">
        <v>0.69898832684824863</v>
      </c>
      <c r="H408">
        <v>2</v>
      </c>
      <c r="I408" t="s">
        <v>474</v>
      </c>
      <c r="J408" t="s">
        <v>616</v>
      </c>
      <c r="K408">
        <v>0.69898832684824863</v>
      </c>
      <c r="L408" t="s">
        <v>977</v>
      </c>
      <c r="M408">
        <v>0.25209856683688731</v>
      </c>
      <c r="N408">
        <v>2.549768480713209E-2</v>
      </c>
      <c r="O408">
        <v>-1.382620814256043</v>
      </c>
      <c r="P408">
        <v>9.5845609269975235E-2</v>
      </c>
      <c r="Q408">
        <v>0.22165875028734169</v>
      </c>
      <c r="R408">
        <v>0.28883084946067061</v>
      </c>
      <c r="S408">
        <v>-1.506616240631047</v>
      </c>
      <c r="T408">
        <v>-1.2419140586270281</v>
      </c>
      <c r="U408">
        <v>0.99355437234653776</v>
      </c>
      <c r="V408">
        <v>1.0028416653389709</v>
      </c>
      <c r="W408">
        <v>1023.6557129228351</v>
      </c>
      <c r="X408">
        <v>1985.4881167688179</v>
      </c>
      <c r="Y408">
        <v>2</v>
      </c>
      <c r="Z408">
        <v>-1.076034171237416</v>
      </c>
      <c r="AA408">
        <v>0.1153142877059429</v>
      </c>
      <c r="AB408">
        <v>0.1507228563813221</v>
      </c>
      <c r="AC408">
        <v>4.2523789430190848E-2</v>
      </c>
      <c r="AD408">
        <v>-1.1864110481607659</v>
      </c>
      <c r="AE408">
        <v>-0.72646028460917578</v>
      </c>
      <c r="AF408">
        <v>8.5924550527117019E-2</v>
      </c>
      <c r="AG408">
        <v>0.21776463725317241</v>
      </c>
      <c r="AH408">
        <v>1</v>
      </c>
      <c r="AI408">
        <v>1</v>
      </c>
      <c r="AJ408">
        <v>0.49589746367048149</v>
      </c>
      <c r="AK408">
        <v>0.1082401337920598</v>
      </c>
      <c r="AL408" t="s">
        <v>114</v>
      </c>
      <c r="AM408">
        <v>0.91154322311577374</v>
      </c>
      <c r="AN408">
        <v>4.7852700849984964E-3</v>
      </c>
      <c r="AS408">
        <v>4.4689300251317343E-2</v>
      </c>
      <c r="AT408">
        <v>5.8625972488663951E-3</v>
      </c>
      <c r="AW408">
        <v>0.5801851094956102</v>
      </c>
      <c r="AX408">
        <v>5.1491626500684499E-2</v>
      </c>
      <c r="AY408">
        <v>6.1010324670590262E-3</v>
      </c>
      <c r="AZ408">
        <v>1.4564812992208501E-3</v>
      </c>
      <c r="BA408">
        <v>0.99131590152692617</v>
      </c>
      <c r="BB408">
        <v>0.99064789395207431</v>
      </c>
      <c r="BC408">
        <v>0.98641129480376777</v>
      </c>
      <c r="BD408">
        <v>1</v>
      </c>
      <c r="BE408">
        <v>1</v>
      </c>
      <c r="BF408">
        <v>-0.1682040535685877</v>
      </c>
      <c r="BG408">
        <v>2.3081236448268959E-3</v>
      </c>
      <c r="BH408">
        <v>-1.372216421577334E-2</v>
      </c>
      <c r="BI408">
        <v>0.25209856683688731</v>
      </c>
      <c r="BJ408">
        <v>-1.382620814256043</v>
      </c>
      <c r="BK408">
        <v>-0.1682040535685877</v>
      </c>
    </row>
    <row r="409" spans="1:63" x14ac:dyDescent="0.25">
      <c r="B409" t="s">
        <v>623</v>
      </c>
      <c r="C409" t="s">
        <v>466</v>
      </c>
      <c r="D409">
        <v>100</v>
      </c>
      <c r="E409">
        <v>0.24</v>
      </c>
      <c r="F409">
        <v>100</v>
      </c>
      <c r="G409">
        <v>0.69898832684824863</v>
      </c>
      <c r="H409">
        <v>24</v>
      </c>
      <c r="I409" t="s">
        <v>474</v>
      </c>
      <c r="J409" t="s">
        <v>616</v>
      </c>
      <c r="K409">
        <v>0.69898832684824863</v>
      </c>
      <c r="L409" t="s">
        <v>977</v>
      </c>
      <c r="M409">
        <v>0.25209856683688731</v>
      </c>
      <c r="N409">
        <v>2.549768480713209E-2</v>
      </c>
      <c r="O409">
        <v>-1.382620814256043</v>
      </c>
      <c r="P409">
        <v>9.5845609269975235E-2</v>
      </c>
      <c r="Q409">
        <v>0.22165875028734169</v>
      </c>
      <c r="R409">
        <v>0.28883084946067061</v>
      </c>
      <c r="S409">
        <v>-1.506616240631047</v>
      </c>
      <c r="T409">
        <v>-1.2419140586270281</v>
      </c>
      <c r="U409">
        <v>0.99355437234653776</v>
      </c>
      <c r="V409">
        <v>1.0028416653389709</v>
      </c>
      <c r="W409">
        <v>1023.6557129228351</v>
      </c>
      <c r="X409">
        <v>1985.4881167688179</v>
      </c>
      <c r="Y409">
        <v>2</v>
      </c>
      <c r="Z409">
        <v>-1.076034171237416</v>
      </c>
      <c r="AA409">
        <v>0.1153142877059429</v>
      </c>
      <c r="AB409">
        <v>0.1507228563813221</v>
      </c>
      <c r="AC409">
        <v>4.2523789430190848E-2</v>
      </c>
      <c r="AD409">
        <v>-1.1864110481607659</v>
      </c>
      <c r="AE409">
        <v>-0.72646028460917578</v>
      </c>
      <c r="AF409">
        <v>8.5924550527117019E-2</v>
      </c>
      <c r="AG409">
        <v>0.21776463725317241</v>
      </c>
      <c r="AH409">
        <v>1</v>
      </c>
      <c r="AI409">
        <v>1</v>
      </c>
      <c r="AJ409">
        <v>0.49589746367048149</v>
      </c>
      <c r="AK409">
        <v>0.1082401337920598</v>
      </c>
      <c r="AL409" t="s">
        <v>114</v>
      </c>
      <c r="AM409">
        <v>0.91154322311577374</v>
      </c>
      <c r="AN409">
        <v>4.7852700849984964E-3</v>
      </c>
      <c r="AS409">
        <v>4.4689300251317343E-2</v>
      </c>
      <c r="AT409">
        <v>5.8625972488663951E-3</v>
      </c>
      <c r="AW409">
        <v>0.5801851094956102</v>
      </c>
      <c r="AX409">
        <v>5.1491626500684499E-2</v>
      </c>
      <c r="AY409">
        <v>6.1010324670590262E-3</v>
      </c>
      <c r="AZ409">
        <v>1.4564812992208501E-3</v>
      </c>
      <c r="BA409">
        <v>0.99131590152692617</v>
      </c>
      <c r="BB409">
        <v>0.99064789395207431</v>
      </c>
      <c r="BC409">
        <v>0.98641129480376777</v>
      </c>
      <c r="BD409">
        <v>1</v>
      </c>
      <c r="BE409">
        <v>1</v>
      </c>
      <c r="BF409">
        <v>-0.16820259041512101</v>
      </c>
      <c r="BG409">
        <v>2.310550751126174E-3</v>
      </c>
      <c r="BH409">
        <v>-1.373671324219071E-2</v>
      </c>
      <c r="BI409">
        <v>0.25209856683688731</v>
      </c>
      <c r="BJ409">
        <v>-1.382620814256043</v>
      </c>
      <c r="BK409">
        <v>-0.16820259041512101</v>
      </c>
    </row>
    <row r="410" spans="1:63" x14ac:dyDescent="0.25">
      <c r="B410" t="s">
        <v>624</v>
      </c>
      <c r="C410" t="s">
        <v>466</v>
      </c>
      <c r="D410">
        <v>100</v>
      </c>
      <c r="E410">
        <v>0.21</v>
      </c>
      <c r="F410">
        <v>100</v>
      </c>
      <c r="G410">
        <v>0.69898832684824863</v>
      </c>
      <c r="H410">
        <v>68</v>
      </c>
      <c r="I410" t="s">
        <v>474</v>
      </c>
      <c r="J410" t="s">
        <v>616</v>
      </c>
      <c r="K410">
        <v>0.69898832684824863</v>
      </c>
      <c r="L410" t="s">
        <v>977</v>
      </c>
      <c r="M410">
        <v>0.25209856683688731</v>
      </c>
      <c r="N410">
        <v>2.549768480713209E-2</v>
      </c>
      <c r="O410">
        <v>-1.382620814256043</v>
      </c>
      <c r="P410">
        <v>9.5845609269975235E-2</v>
      </c>
      <c r="Q410">
        <v>0.22165875028734169</v>
      </c>
      <c r="R410">
        <v>0.28883084946067061</v>
      </c>
      <c r="S410">
        <v>-1.506616240631047</v>
      </c>
      <c r="T410">
        <v>-1.2419140586270281</v>
      </c>
      <c r="U410">
        <v>0.99355437234653776</v>
      </c>
      <c r="V410">
        <v>1.0028416653389709</v>
      </c>
      <c r="W410">
        <v>1023.6557129228351</v>
      </c>
      <c r="X410">
        <v>1985.4881167688179</v>
      </c>
      <c r="Y410">
        <v>2</v>
      </c>
      <c r="Z410">
        <v>-1.076034171237416</v>
      </c>
      <c r="AA410">
        <v>0.1153142877059429</v>
      </c>
      <c r="AB410">
        <v>0.1507228563813221</v>
      </c>
      <c r="AC410">
        <v>4.2523789430190848E-2</v>
      </c>
      <c r="AD410">
        <v>-1.1864110481607659</v>
      </c>
      <c r="AE410">
        <v>-0.72646028460917578</v>
      </c>
      <c r="AF410">
        <v>8.5924550527117019E-2</v>
      </c>
      <c r="AG410">
        <v>0.21776463725317241</v>
      </c>
      <c r="AH410">
        <v>1</v>
      </c>
      <c r="AI410">
        <v>1</v>
      </c>
      <c r="AJ410">
        <v>0.49589746367048149</v>
      </c>
      <c r="AK410">
        <v>0.1082401337920598</v>
      </c>
      <c r="AL410" t="s">
        <v>114</v>
      </c>
      <c r="AM410">
        <v>0.91154322311577374</v>
      </c>
      <c r="AN410">
        <v>4.7852700849984964E-3</v>
      </c>
      <c r="AS410">
        <v>4.4689300251317343E-2</v>
      </c>
      <c r="AT410">
        <v>5.8625972488663951E-3</v>
      </c>
      <c r="AW410">
        <v>0.5801851094956102</v>
      </c>
      <c r="AX410">
        <v>5.1491626500684499E-2</v>
      </c>
      <c r="AY410">
        <v>6.1010324670590262E-3</v>
      </c>
      <c r="AZ410">
        <v>1.4564812992208501E-3</v>
      </c>
      <c r="BA410">
        <v>0.99131590152692617</v>
      </c>
      <c r="BB410">
        <v>0.99064789395207431</v>
      </c>
      <c r="BC410">
        <v>0.98641129480376777</v>
      </c>
      <c r="BD410">
        <v>1</v>
      </c>
      <c r="BE410">
        <v>1</v>
      </c>
      <c r="BF410">
        <v>-0.16819145495411739</v>
      </c>
      <c r="BG410">
        <v>2.3055429783492261E-3</v>
      </c>
      <c r="BH410">
        <v>-1.370784846934214E-2</v>
      </c>
      <c r="BI410">
        <v>0.25209856683688731</v>
      </c>
      <c r="BJ410">
        <v>-1.382620814256043</v>
      </c>
      <c r="BK410">
        <v>-0.16819145495411739</v>
      </c>
    </row>
    <row r="411" spans="1:63" x14ac:dyDescent="0.25">
      <c r="A411">
        <v>17</v>
      </c>
      <c r="B411" t="s">
        <v>614</v>
      </c>
      <c r="C411" t="s">
        <v>120</v>
      </c>
      <c r="D411">
        <v>98.066500000000005</v>
      </c>
      <c r="E411">
        <v>0.601047120418845</v>
      </c>
      <c r="F411">
        <v>98.066500000000005</v>
      </c>
      <c r="G411">
        <v>0.61</v>
      </c>
      <c r="H411">
        <v>2.0187602546790302</v>
      </c>
      <c r="I411" t="s">
        <v>493</v>
      </c>
      <c r="J411" t="s">
        <v>614</v>
      </c>
      <c r="K411">
        <v>0.61</v>
      </c>
      <c r="L411" t="s">
        <v>978</v>
      </c>
      <c r="M411">
        <v>0.46028389853666168</v>
      </c>
      <c r="N411">
        <v>1.2744068365557561E-2</v>
      </c>
      <c r="O411">
        <v>-0.77628912159277985</v>
      </c>
      <c r="P411">
        <v>2.7386391662325892E-2</v>
      </c>
      <c r="Q411">
        <v>0.44193065821324129</v>
      </c>
      <c r="R411">
        <v>0.47902097660137921</v>
      </c>
      <c r="S411">
        <v>-0.81660229109864213</v>
      </c>
      <c r="T411">
        <v>-0.73601089006110931</v>
      </c>
      <c r="U411">
        <v>0.98061902874561013</v>
      </c>
      <c r="V411">
        <v>1.0016611096369521</v>
      </c>
      <c r="W411">
        <v>2631.135978022131</v>
      </c>
      <c r="X411">
        <v>2818.917863393297</v>
      </c>
      <c r="Y411">
        <v>0</v>
      </c>
      <c r="Z411">
        <v>-0.43953082953367772</v>
      </c>
      <c r="AA411">
        <v>0.1243603975104205</v>
      </c>
      <c r="AB411">
        <v>4.32405325507405E-2</v>
      </c>
      <c r="AC411">
        <v>1.166100503443006E-2</v>
      </c>
      <c r="AD411">
        <v>-0.50310218001373086</v>
      </c>
      <c r="AE411">
        <v>-0.37057654811013102</v>
      </c>
      <c r="AF411">
        <v>0.1077462646388663</v>
      </c>
      <c r="AG411">
        <v>0.14274802860702601</v>
      </c>
      <c r="AH411">
        <v>1</v>
      </c>
      <c r="AI411">
        <v>1</v>
      </c>
      <c r="AJ411">
        <v>0.50256642329163925</v>
      </c>
      <c r="AK411">
        <v>0.21746180361533821</v>
      </c>
      <c r="AL411" t="s">
        <v>114</v>
      </c>
      <c r="AM411">
        <v>0.86115358333488423</v>
      </c>
      <c r="AN411">
        <v>4.0838599961269106E-3</v>
      </c>
      <c r="AS411">
        <v>2.9523588199538039E-2</v>
      </c>
      <c r="AT411">
        <v>4.3588604628665324E-3</v>
      </c>
      <c r="AW411">
        <v>0.88221757739009321</v>
      </c>
      <c r="AX411">
        <v>7.7889798048109735E-2</v>
      </c>
      <c r="AY411">
        <v>4.7328853863802907E-3</v>
      </c>
      <c r="AZ411">
        <v>1.504127929255599E-3</v>
      </c>
      <c r="BA411">
        <v>0.99409930417788139</v>
      </c>
      <c r="BB411">
        <v>0.9934436713087571</v>
      </c>
      <c r="BC411">
        <v>0.98848175246049352</v>
      </c>
      <c r="BD411">
        <v>1</v>
      </c>
      <c r="BE411">
        <v>1</v>
      </c>
      <c r="BF411">
        <v>-0.22245054118695809</v>
      </c>
      <c r="BG411">
        <v>2.4791763892034941E-3</v>
      </c>
      <c r="BH411">
        <v>-1.114484314569446E-2</v>
      </c>
      <c r="BI411">
        <v>0.46028389853666168</v>
      </c>
      <c r="BJ411">
        <v>-0.77628912159277985</v>
      </c>
      <c r="BK411">
        <v>-0.22245054118695809</v>
      </c>
    </row>
    <row r="412" spans="1:63" x14ac:dyDescent="0.25">
      <c r="B412" t="s">
        <v>615</v>
      </c>
      <c r="C412" t="s">
        <v>120</v>
      </c>
      <c r="D412">
        <v>98.066500000000005</v>
      </c>
      <c r="E412">
        <v>0.52774869109947498</v>
      </c>
      <c r="F412">
        <v>98.066500000000005</v>
      </c>
      <c r="G412">
        <v>0.61</v>
      </c>
      <c r="H412">
        <v>7.0774846256524198</v>
      </c>
      <c r="I412" t="s">
        <v>493</v>
      </c>
      <c r="J412" t="s">
        <v>614</v>
      </c>
      <c r="K412">
        <v>0.61</v>
      </c>
      <c r="L412" t="s">
        <v>978</v>
      </c>
      <c r="M412">
        <v>0.46028389853666168</v>
      </c>
      <c r="N412">
        <v>1.2744068365557561E-2</v>
      </c>
      <c r="O412">
        <v>-0.77628912159277985</v>
      </c>
      <c r="P412">
        <v>2.7386391662325892E-2</v>
      </c>
      <c r="Q412">
        <v>0.44193065821324129</v>
      </c>
      <c r="R412">
        <v>0.47902097660137921</v>
      </c>
      <c r="S412">
        <v>-0.81660229109864213</v>
      </c>
      <c r="T412">
        <v>-0.73601089006110931</v>
      </c>
      <c r="U412">
        <v>0.98061902874561013</v>
      </c>
      <c r="V412">
        <v>1.0016611096369521</v>
      </c>
      <c r="W412">
        <v>2631.135978022131</v>
      </c>
      <c r="X412">
        <v>2818.917863393297</v>
      </c>
      <c r="Y412">
        <v>0</v>
      </c>
      <c r="Z412">
        <v>-0.43953082953367772</v>
      </c>
      <c r="AA412">
        <v>0.1243603975104205</v>
      </c>
      <c r="AB412">
        <v>4.32405325507405E-2</v>
      </c>
      <c r="AC412">
        <v>1.166100503443006E-2</v>
      </c>
      <c r="AD412">
        <v>-0.50310218001373086</v>
      </c>
      <c r="AE412">
        <v>-0.37057654811013102</v>
      </c>
      <c r="AF412">
        <v>0.1077462646388663</v>
      </c>
      <c r="AG412">
        <v>0.14274802860702601</v>
      </c>
      <c r="AH412">
        <v>1</v>
      </c>
      <c r="AI412">
        <v>1</v>
      </c>
      <c r="AJ412">
        <v>0.50256642329163925</v>
      </c>
      <c r="AK412">
        <v>0.21746180361533821</v>
      </c>
      <c r="AL412" t="s">
        <v>114</v>
      </c>
      <c r="AM412">
        <v>0.86115358333488423</v>
      </c>
      <c r="AN412">
        <v>4.0838599961269106E-3</v>
      </c>
      <c r="AS412">
        <v>2.9523588199538039E-2</v>
      </c>
      <c r="AT412">
        <v>4.3588604628665324E-3</v>
      </c>
      <c r="AW412">
        <v>0.88221757739009321</v>
      </c>
      <c r="AX412">
        <v>7.7889798048109735E-2</v>
      </c>
      <c r="AY412">
        <v>4.7328853863802907E-3</v>
      </c>
      <c r="AZ412">
        <v>1.504127929255599E-3</v>
      </c>
      <c r="BA412">
        <v>0.99409930417788139</v>
      </c>
      <c r="BB412">
        <v>0.9934436713087571</v>
      </c>
      <c r="BC412">
        <v>0.98848175246049352</v>
      </c>
      <c r="BD412">
        <v>1</v>
      </c>
      <c r="BE412">
        <v>1</v>
      </c>
      <c r="BF412">
        <v>-0.22245314564926549</v>
      </c>
      <c r="BG412">
        <v>2.4834027110398108E-3</v>
      </c>
      <c r="BH412">
        <v>-1.116371136848435E-2</v>
      </c>
      <c r="BI412">
        <v>0.46028389853666168</v>
      </c>
      <c r="BJ412">
        <v>-0.77628912159277985</v>
      </c>
      <c r="BK412">
        <v>-0.22245314564926549</v>
      </c>
    </row>
    <row r="413" spans="1:63" x14ac:dyDescent="0.25">
      <c r="B413" t="s">
        <v>616</v>
      </c>
      <c r="C413" t="s">
        <v>120</v>
      </c>
      <c r="D413">
        <v>98.066500000000005</v>
      </c>
      <c r="E413">
        <v>0.49476439790575899</v>
      </c>
      <c r="F413">
        <v>98.066500000000005</v>
      </c>
      <c r="G413">
        <v>0.61</v>
      </c>
      <c r="H413">
        <v>8.0907785567830501</v>
      </c>
      <c r="I413" t="s">
        <v>493</v>
      </c>
      <c r="J413" t="s">
        <v>614</v>
      </c>
      <c r="K413">
        <v>0.61</v>
      </c>
      <c r="L413" t="s">
        <v>978</v>
      </c>
      <c r="M413">
        <v>0.46028389853666168</v>
      </c>
      <c r="N413">
        <v>1.2744068365557561E-2</v>
      </c>
      <c r="O413">
        <v>-0.77628912159277985</v>
      </c>
      <c r="P413">
        <v>2.7386391662325892E-2</v>
      </c>
      <c r="Q413">
        <v>0.44193065821324129</v>
      </c>
      <c r="R413">
        <v>0.47902097660137921</v>
      </c>
      <c r="S413">
        <v>-0.81660229109864213</v>
      </c>
      <c r="T413">
        <v>-0.73601089006110931</v>
      </c>
      <c r="U413">
        <v>0.98061902874561013</v>
      </c>
      <c r="V413">
        <v>1.0016611096369521</v>
      </c>
      <c r="W413">
        <v>2631.135978022131</v>
      </c>
      <c r="X413">
        <v>2818.917863393297</v>
      </c>
      <c r="Y413">
        <v>0</v>
      </c>
      <c r="Z413">
        <v>-0.43953082953367772</v>
      </c>
      <c r="AA413">
        <v>0.1243603975104205</v>
      </c>
      <c r="AB413">
        <v>4.32405325507405E-2</v>
      </c>
      <c r="AC413">
        <v>1.166100503443006E-2</v>
      </c>
      <c r="AD413">
        <v>-0.50310218001373086</v>
      </c>
      <c r="AE413">
        <v>-0.37057654811013102</v>
      </c>
      <c r="AF413">
        <v>0.1077462646388663</v>
      </c>
      <c r="AG413">
        <v>0.14274802860702601</v>
      </c>
      <c r="AH413">
        <v>1</v>
      </c>
      <c r="AI413">
        <v>1</v>
      </c>
      <c r="AJ413">
        <v>0.50256642329163925</v>
      </c>
      <c r="AK413">
        <v>0.21746180361533821</v>
      </c>
      <c r="AL413" t="s">
        <v>114</v>
      </c>
      <c r="AM413">
        <v>0.86115358333488423</v>
      </c>
      <c r="AN413">
        <v>4.0838599961269106E-3</v>
      </c>
      <c r="AS413">
        <v>2.9523588199538039E-2</v>
      </c>
      <c r="AT413">
        <v>4.3588604628665324E-3</v>
      </c>
      <c r="AW413">
        <v>0.88221757739009321</v>
      </c>
      <c r="AX413">
        <v>7.7889798048109735E-2</v>
      </c>
      <c r="AY413">
        <v>4.7328853863802907E-3</v>
      </c>
      <c r="AZ413">
        <v>1.504127929255599E-3</v>
      </c>
      <c r="BA413">
        <v>0.99409930417788139</v>
      </c>
      <c r="BB413">
        <v>0.9934436713087571</v>
      </c>
      <c r="BC413">
        <v>0.98848175246049352</v>
      </c>
      <c r="BD413">
        <v>1</v>
      </c>
      <c r="BE413">
        <v>1</v>
      </c>
      <c r="BF413">
        <v>-0.22245289724786341</v>
      </c>
      <c r="BG413">
        <v>2.4804075531566282E-3</v>
      </c>
      <c r="BH413">
        <v>-1.115025960031839E-2</v>
      </c>
      <c r="BI413">
        <v>0.46028389853666168</v>
      </c>
      <c r="BJ413">
        <v>-0.77628912159277985</v>
      </c>
      <c r="BK413">
        <v>-0.22245289724786341</v>
      </c>
    </row>
    <row r="414" spans="1:63" x14ac:dyDescent="0.25">
      <c r="B414" t="s">
        <v>619</v>
      </c>
      <c r="C414" t="s">
        <v>120</v>
      </c>
      <c r="D414">
        <v>98.066500000000005</v>
      </c>
      <c r="E414">
        <v>0.48010471204188448</v>
      </c>
      <c r="F414">
        <v>98.066500000000005</v>
      </c>
      <c r="G414">
        <v>0.61</v>
      </c>
      <c r="H414">
        <v>6.9600925105905498</v>
      </c>
      <c r="I414" t="s">
        <v>493</v>
      </c>
      <c r="J414" t="s">
        <v>614</v>
      </c>
      <c r="K414">
        <v>0.61</v>
      </c>
      <c r="L414" t="s">
        <v>978</v>
      </c>
      <c r="M414">
        <v>0.46028389853666168</v>
      </c>
      <c r="N414">
        <v>1.2744068365557561E-2</v>
      </c>
      <c r="O414">
        <v>-0.77628912159277985</v>
      </c>
      <c r="P414">
        <v>2.7386391662325892E-2</v>
      </c>
      <c r="Q414">
        <v>0.44193065821324129</v>
      </c>
      <c r="R414">
        <v>0.47902097660137921</v>
      </c>
      <c r="S414">
        <v>-0.81660229109864213</v>
      </c>
      <c r="T414">
        <v>-0.73601089006110931</v>
      </c>
      <c r="U414">
        <v>0.98061902874561013</v>
      </c>
      <c r="V414">
        <v>1.0016611096369521</v>
      </c>
      <c r="W414">
        <v>2631.135978022131</v>
      </c>
      <c r="X414">
        <v>2818.917863393297</v>
      </c>
      <c r="Y414">
        <v>0</v>
      </c>
      <c r="Z414">
        <v>-0.43953082953367772</v>
      </c>
      <c r="AA414">
        <v>0.1243603975104205</v>
      </c>
      <c r="AB414">
        <v>4.32405325507405E-2</v>
      </c>
      <c r="AC414">
        <v>1.166100503443006E-2</v>
      </c>
      <c r="AD414">
        <v>-0.50310218001373086</v>
      </c>
      <c r="AE414">
        <v>-0.37057654811013102</v>
      </c>
      <c r="AF414">
        <v>0.1077462646388663</v>
      </c>
      <c r="AG414">
        <v>0.14274802860702601</v>
      </c>
      <c r="AH414">
        <v>1</v>
      </c>
      <c r="AI414">
        <v>1</v>
      </c>
      <c r="AJ414">
        <v>0.50256642329163925</v>
      </c>
      <c r="AK414">
        <v>0.21746180361533821</v>
      </c>
      <c r="AL414" t="s">
        <v>114</v>
      </c>
      <c r="AM414">
        <v>0.86115358333488423</v>
      </c>
      <c r="AN414">
        <v>4.0838599961269106E-3</v>
      </c>
      <c r="AS414">
        <v>2.9523588199538039E-2</v>
      </c>
      <c r="AT414">
        <v>4.3588604628665324E-3</v>
      </c>
      <c r="AW414">
        <v>0.88221757739009321</v>
      </c>
      <c r="AX414">
        <v>7.7889798048109735E-2</v>
      </c>
      <c r="AY414">
        <v>4.7328853863802907E-3</v>
      </c>
      <c r="AZ414">
        <v>1.504127929255599E-3</v>
      </c>
      <c r="BA414">
        <v>0.99409930417788139</v>
      </c>
      <c r="BB414">
        <v>0.9934436713087571</v>
      </c>
      <c r="BC414">
        <v>0.98848175246049352</v>
      </c>
      <c r="BD414">
        <v>1</v>
      </c>
      <c r="BE414">
        <v>1</v>
      </c>
      <c r="BF414">
        <v>-0.22246416124619131</v>
      </c>
      <c r="BG414">
        <v>2.4962550680468348E-3</v>
      </c>
      <c r="BH414">
        <v>-1.1220931290970231E-2</v>
      </c>
      <c r="BI414">
        <v>0.46028389853666168</v>
      </c>
      <c r="BJ414">
        <v>-0.77628912159277985</v>
      </c>
      <c r="BK414">
        <v>-0.22246416124619131</v>
      </c>
    </row>
    <row r="415" spans="1:63" x14ac:dyDescent="0.25">
      <c r="B415" t="s">
        <v>620</v>
      </c>
      <c r="C415" t="s">
        <v>120</v>
      </c>
      <c r="D415">
        <v>98.066500000000005</v>
      </c>
      <c r="E415">
        <v>0.40314136125654398</v>
      </c>
      <c r="F415">
        <v>98.066500000000005</v>
      </c>
      <c r="G415">
        <v>0.61</v>
      </c>
      <c r="H415">
        <v>38.329672537815803</v>
      </c>
      <c r="I415" t="s">
        <v>493</v>
      </c>
      <c r="J415" t="s">
        <v>614</v>
      </c>
      <c r="K415">
        <v>0.61</v>
      </c>
      <c r="L415" t="s">
        <v>978</v>
      </c>
      <c r="M415">
        <v>0.46028389853666168</v>
      </c>
      <c r="N415">
        <v>1.2744068365557561E-2</v>
      </c>
      <c r="O415">
        <v>-0.77628912159277985</v>
      </c>
      <c r="P415">
        <v>2.7386391662325892E-2</v>
      </c>
      <c r="Q415">
        <v>0.44193065821324129</v>
      </c>
      <c r="R415">
        <v>0.47902097660137921</v>
      </c>
      <c r="S415">
        <v>-0.81660229109864213</v>
      </c>
      <c r="T415">
        <v>-0.73601089006110931</v>
      </c>
      <c r="U415">
        <v>0.98061902874561013</v>
      </c>
      <c r="V415">
        <v>1.0016611096369521</v>
      </c>
      <c r="W415">
        <v>2631.135978022131</v>
      </c>
      <c r="X415">
        <v>2818.917863393297</v>
      </c>
      <c r="Y415">
        <v>0</v>
      </c>
      <c r="Z415">
        <v>-0.43953082953367772</v>
      </c>
      <c r="AA415">
        <v>0.1243603975104205</v>
      </c>
      <c r="AB415">
        <v>4.32405325507405E-2</v>
      </c>
      <c r="AC415">
        <v>1.166100503443006E-2</v>
      </c>
      <c r="AD415">
        <v>-0.50310218001373086</v>
      </c>
      <c r="AE415">
        <v>-0.37057654811013102</v>
      </c>
      <c r="AF415">
        <v>0.1077462646388663</v>
      </c>
      <c r="AG415">
        <v>0.14274802860702601</v>
      </c>
      <c r="AH415">
        <v>1</v>
      </c>
      <c r="AI415">
        <v>1</v>
      </c>
      <c r="AJ415">
        <v>0.50256642329163925</v>
      </c>
      <c r="AK415">
        <v>0.21746180361533821</v>
      </c>
      <c r="AL415" t="s">
        <v>114</v>
      </c>
      <c r="AM415">
        <v>0.86115358333488423</v>
      </c>
      <c r="AN415">
        <v>4.0838599961269106E-3</v>
      </c>
      <c r="AS415">
        <v>2.9523588199538039E-2</v>
      </c>
      <c r="AT415">
        <v>4.3588604628665324E-3</v>
      </c>
      <c r="AW415">
        <v>0.88221757739009321</v>
      </c>
      <c r="AX415">
        <v>7.7889798048109735E-2</v>
      </c>
      <c r="AY415">
        <v>4.7328853863802907E-3</v>
      </c>
      <c r="AZ415">
        <v>1.504127929255599E-3</v>
      </c>
      <c r="BA415">
        <v>0.99409930417788139</v>
      </c>
      <c r="BB415">
        <v>0.9934436713087571</v>
      </c>
      <c r="BC415">
        <v>0.98848175246049352</v>
      </c>
      <c r="BD415">
        <v>1</v>
      </c>
      <c r="BE415">
        <v>1</v>
      </c>
      <c r="BF415">
        <v>-0.22246157453932791</v>
      </c>
      <c r="BG415">
        <v>2.4722369769312989E-3</v>
      </c>
      <c r="BH415">
        <v>-1.111309664174945E-2</v>
      </c>
      <c r="BI415">
        <v>0.46028389853666168</v>
      </c>
      <c r="BJ415">
        <v>-0.77628912159277985</v>
      </c>
      <c r="BK415">
        <v>-0.22246157453932791</v>
      </c>
    </row>
    <row r="416" spans="1:63" x14ac:dyDescent="0.25">
      <c r="B416" t="s">
        <v>621</v>
      </c>
      <c r="C416" t="s">
        <v>120</v>
      </c>
      <c r="D416">
        <v>98.066500000000005</v>
      </c>
      <c r="E416">
        <v>0.25837696335078503</v>
      </c>
      <c r="F416">
        <v>98.066500000000005</v>
      </c>
      <c r="G416">
        <v>0.61</v>
      </c>
      <c r="H416">
        <v>1707.8334700176999</v>
      </c>
      <c r="I416" t="s">
        <v>493</v>
      </c>
      <c r="J416" t="s">
        <v>614</v>
      </c>
      <c r="K416">
        <v>0.61</v>
      </c>
      <c r="L416" t="s">
        <v>978</v>
      </c>
      <c r="M416">
        <v>0.46028389853666168</v>
      </c>
      <c r="N416">
        <v>1.2744068365557561E-2</v>
      </c>
      <c r="O416">
        <v>-0.77628912159277985</v>
      </c>
      <c r="P416">
        <v>2.7386391662325892E-2</v>
      </c>
      <c r="Q416">
        <v>0.44193065821324129</v>
      </c>
      <c r="R416">
        <v>0.47902097660137921</v>
      </c>
      <c r="S416">
        <v>-0.81660229109864213</v>
      </c>
      <c r="T416">
        <v>-0.73601089006110931</v>
      </c>
      <c r="U416">
        <v>0.98061902874561013</v>
      </c>
      <c r="V416">
        <v>1.0016611096369521</v>
      </c>
      <c r="W416">
        <v>2631.135978022131</v>
      </c>
      <c r="X416">
        <v>2818.917863393297</v>
      </c>
      <c r="Y416">
        <v>0</v>
      </c>
      <c r="Z416">
        <v>-0.43953082953367772</v>
      </c>
      <c r="AA416">
        <v>0.1243603975104205</v>
      </c>
      <c r="AB416">
        <v>4.32405325507405E-2</v>
      </c>
      <c r="AC416">
        <v>1.166100503443006E-2</v>
      </c>
      <c r="AD416">
        <v>-0.50310218001373086</v>
      </c>
      <c r="AE416">
        <v>-0.37057654811013102</v>
      </c>
      <c r="AF416">
        <v>0.1077462646388663</v>
      </c>
      <c r="AG416">
        <v>0.14274802860702601</v>
      </c>
      <c r="AH416">
        <v>1</v>
      </c>
      <c r="AI416">
        <v>1</v>
      </c>
      <c r="AJ416">
        <v>0.50256642329163925</v>
      </c>
      <c r="AK416">
        <v>0.21746180361533821</v>
      </c>
      <c r="AL416" t="s">
        <v>114</v>
      </c>
      <c r="AM416">
        <v>0.86115358333488423</v>
      </c>
      <c r="AN416">
        <v>4.0838599961269106E-3</v>
      </c>
      <c r="AS416">
        <v>2.9523588199538039E-2</v>
      </c>
      <c r="AT416">
        <v>4.3588604628665324E-3</v>
      </c>
      <c r="AW416">
        <v>0.88221757739009321</v>
      </c>
      <c r="AX416">
        <v>7.7889798048109735E-2</v>
      </c>
      <c r="AY416">
        <v>4.7328853863802907E-3</v>
      </c>
      <c r="AZ416">
        <v>1.504127929255599E-3</v>
      </c>
      <c r="BA416">
        <v>0.99409930417788139</v>
      </c>
      <c r="BB416">
        <v>0.9934436713087571</v>
      </c>
      <c r="BC416">
        <v>0.98848175246049352</v>
      </c>
      <c r="BD416">
        <v>1</v>
      </c>
      <c r="BE416">
        <v>1</v>
      </c>
      <c r="BF416">
        <v>-0.2224625471620707</v>
      </c>
      <c r="BG416">
        <v>2.482400685863112E-3</v>
      </c>
      <c r="BH416">
        <v>-1.1158735335591599E-2</v>
      </c>
      <c r="BI416">
        <v>0.46028389853666168</v>
      </c>
      <c r="BJ416">
        <v>-0.77628912159277985</v>
      </c>
      <c r="BK416">
        <v>-0.2224625471620707</v>
      </c>
    </row>
    <row r="417" spans="1:63" x14ac:dyDescent="0.25">
      <c r="B417" t="s">
        <v>622</v>
      </c>
      <c r="C417" t="s">
        <v>120</v>
      </c>
      <c r="D417">
        <v>98.066500000000005</v>
      </c>
      <c r="E417">
        <v>0.52591623036649005</v>
      </c>
      <c r="F417">
        <v>98.066500000000005</v>
      </c>
      <c r="G417">
        <v>0.71</v>
      </c>
      <c r="H417">
        <v>1.9523465113146601</v>
      </c>
      <c r="I417" t="s">
        <v>493</v>
      </c>
      <c r="J417" t="s">
        <v>615</v>
      </c>
      <c r="K417">
        <v>0.71</v>
      </c>
      <c r="L417" t="s">
        <v>979</v>
      </c>
      <c r="M417">
        <v>0.38419403100199251</v>
      </c>
      <c r="N417">
        <v>1.925128955038995E-2</v>
      </c>
      <c r="O417">
        <v>-0.95787592307309832</v>
      </c>
      <c r="P417">
        <v>5.0570984857995653E-2</v>
      </c>
      <c r="Q417">
        <v>0.35447416429655793</v>
      </c>
      <c r="R417">
        <v>0.41376625366293579</v>
      </c>
      <c r="S417">
        <v>-1.0371198149422871</v>
      </c>
      <c r="T417">
        <v>-0.88245406928496362</v>
      </c>
      <c r="U417">
        <v>0.94100697966868252</v>
      </c>
      <c r="V417">
        <v>1.0016513688295741</v>
      </c>
      <c r="W417">
        <v>3711.2313020469219</v>
      </c>
      <c r="X417">
        <v>4168.9423127713162</v>
      </c>
      <c r="Y417">
        <v>0</v>
      </c>
      <c r="Z417">
        <v>-0.63541297168390298</v>
      </c>
      <c r="AA417">
        <v>0.1186526800436658</v>
      </c>
      <c r="AB417">
        <v>6.9521440531823922E-2</v>
      </c>
      <c r="AC417">
        <v>1.912792855764851E-2</v>
      </c>
      <c r="AD417">
        <v>-0.73709294153397675</v>
      </c>
      <c r="AE417">
        <v>-0.52002311519115152</v>
      </c>
      <c r="AF417">
        <v>9.1309485951508035E-2</v>
      </c>
      <c r="AG417">
        <v>0.1519402883018387</v>
      </c>
      <c r="AH417">
        <v>1</v>
      </c>
      <c r="AI417">
        <v>1</v>
      </c>
      <c r="AJ417">
        <v>0.50595743698254925</v>
      </c>
      <c r="AK417">
        <v>0.22048219088973051</v>
      </c>
      <c r="AL417" t="s">
        <v>114</v>
      </c>
      <c r="AM417">
        <v>0.86115358333488423</v>
      </c>
      <c r="AN417">
        <v>4.0838599961269106E-3</v>
      </c>
      <c r="AS417">
        <v>2.9523588199538039E-2</v>
      </c>
      <c r="AT417">
        <v>4.3588604628665324E-3</v>
      </c>
      <c r="AW417">
        <v>0.88221757739009321</v>
      </c>
      <c r="AX417">
        <v>7.7889798048109735E-2</v>
      </c>
      <c r="AY417">
        <v>4.7328853863802907E-3</v>
      </c>
      <c r="AZ417">
        <v>1.504127929255599E-3</v>
      </c>
      <c r="BA417">
        <v>0.99409930417788139</v>
      </c>
      <c r="BB417">
        <v>0.9934436713087571</v>
      </c>
      <c r="BC417">
        <v>0.98848175246049352</v>
      </c>
      <c r="BD417">
        <v>1</v>
      </c>
      <c r="BE417">
        <v>1</v>
      </c>
      <c r="BF417">
        <v>-0.1224400557008742</v>
      </c>
      <c r="BG417">
        <v>2.483535470922863E-3</v>
      </c>
      <c r="BH417">
        <v>-2.0283684589218389E-2</v>
      </c>
      <c r="BI417">
        <v>0.38419403100199251</v>
      </c>
      <c r="BJ417">
        <v>-0.95787592307309832</v>
      </c>
      <c r="BK417">
        <v>-0.1224400557008742</v>
      </c>
    </row>
    <row r="418" spans="1:63" x14ac:dyDescent="0.25">
      <c r="B418" t="s">
        <v>623</v>
      </c>
      <c r="C418" t="s">
        <v>120</v>
      </c>
      <c r="D418">
        <v>98.066500000000005</v>
      </c>
      <c r="E418">
        <v>0.50209424083769505</v>
      </c>
      <c r="F418">
        <v>98.066500000000005</v>
      </c>
      <c r="G418">
        <v>0.71</v>
      </c>
      <c r="H418">
        <v>1.98527568372841</v>
      </c>
      <c r="I418" t="s">
        <v>493</v>
      </c>
      <c r="J418" t="s">
        <v>615</v>
      </c>
      <c r="K418">
        <v>0.71</v>
      </c>
      <c r="L418" t="s">
        <v>979</v>
      </c>
      <c r="M418">
        <v>0.38419403100199251</v>
      </c>
      <c r="N418">
        <v>1.925128955038995E-2</v>
      </c>
      <c r="O418">
        <v>-0.95787592307309832</v>
      </c>
      <c r="P418">
        <v>5.0570984857995653E-2</v>
      </c>
      <c r="Q418">
        <v>0.35447416429655793</v>
      </c>
      <c r="R418">
        <v>0.41376625366293579</v>
      </c>
      <c r="S418">
        <v>-1.0371198149422871</v>
      </c>
      <c r="T418">
        <v>-0.88245406928496362</v>
      </c>
      <c r="U418">
        <v>0.94100697966868252</v>
      </c>
      <c r="V418">
        <v>1.0016513688295741</v>
      </c>
      <c r="W418">
        <v>3711.2313020469219</v>
      </c>
      <c r="X418">
        <v>4168.9423127713162</v>
      </c>
      <c r="Y418">
        <v>0</v>
      </c>
      <c r="Z418">
        <v>-0.63541297168390298</v>
      </c>
      <c r="AA418">
        <v>0.1186526800436658</v>
      </c>
      <c r="AB418">
        <v>6.9521440531823922E-2</v>
      </c>
      <c r="AC418">
        <v>1.912792855764851E-2</v>
      </c>
      <c r="AD418">
        <v>-0.73709294153397675</v>
      </c>
      <c r="AE418">
        <v>-0.52002311519115152</v>
      </c>
      <c r="AF418">
        <v>9.1309485951508035E-2</v>
      </c>
      <c r="AG418">
        <v>0.1519402883018387</v>
      </c>
      <c r="AH418">
        <v>1</v>
      </c>
      <c r="AI418">
        <v>1</v>
      </c>
      <c r="AJ418">
        <v>0.50595743698254925</v>
      </c>
      <c r="AK418">
        <v>0.22048219088973051</v>
      </c>
      <c r="AL418" t="s">
        <v>114</v>
      </c>
      <c r="AM418">
        <v>0.86115358333488423</v>
      </c>
      <c r="AN418">
        <v>4.0838599961269106E-3</v>
      </c>
      <c r="AS418">
        <v>2.9523588199538039E-2</v>
      </c>
      <c r="AT418">
        <v>4.3588604628665324E-3</v>
      </c>
      <c r="AW418">
        <v>0.88221757739009321</v>
      </c>
      <c r="AX418">
        <v>7.7889798048109735E-2</v>
      </c>
      <c r="AY418">
        <v>4.7328853863802907E-3</v>
      </c>
      <c r="AZ418">
        <v>1.504127929255599E-3</v>
      </c>
      <c r="BA418">
        <v>0.99409930417788139</v>
      </c>
      <c r="BB418">
        <v>0.9934436713087571</v>
      </c>
      <c r="BC418">
        <v>0.98848175246049352</v>
      </c>
      <c r="BD418">
        <v>1</v>
      </c>
      <c r="BE418">
        <v>1</v>
      </c>
      <c r="BF418">
        <v>-0.1224586415620475</v>
      </c>
      <c r="BG418">
        <v>2.499902189509687E-3</v>
      </c>
      <c r="BH418">
        <v>-2.0414257071788879E-2</v>
      </c>
      <c r="BI418">
        <v>0.38419403100199251</v>
      </c>
      <c r="BJ418">
        <v>-0.95787592307309832</v>
      </c>
      <c r="BK418">
        <v>-0.1224586415620475</v>
      </c>
    </row>
    <row r="419" spans="1:63" x14ac:dyDescent="0.25">
      <c r="B419" t="s">
        <v>624</v>
      </c>
      <c r="C419" t="s">
        <v>120</v>
      </c>
      <c r="D419">
        <v>98.066500000000005</v>
      </c>
      <c r="E419">
        <v>0.47643979057591601</v>
      </c>
      <c r="F419">
        <v>98.066500000000005</v>
      </c>
      <c r="G419">
        <v>0.71</v>
      </c>
      <c r="H419">
        <v>2.0187602546790302</v>
      </c>
      <c r="I419" t="s">
        <v>493</v>
      </c>
      <c r="J419" t="s">
        <v>615</v>
      </c>
      <c r="K419">
        <v>0.71</v>
      </c>
      <c r="L419" t="s">
        <v>979</v>
      </c>
      <c r="M419">
        <v>0.38419403100199251</v>
      </c>
      <c r="N419">
        <v>1.925128955038995E-2</v>
      </c>
      <c r="O419">
        <v>-0.95787592307309832</v>
      </c>
      <c r="P419">
        <v>5.0570984857995653E-2</v>
      </c>
      <c r="Q419">
        <v>0.35447416429655793</v>
      </c>
      <c r="R419">
        <v>0.41376625366293579</v>
      </c>
      <c r="S419">
        <v>-1.0371198149422871</v>
      </c>
      <c r="T419">
        <v>-0.88245406928496362</v>
      </c>
      <c r="U419">
        <v>0.94100697966868252</v>
      </c>
      <c r="V419">
        <v>1.0016513688295741</v>
      </c>
      <c r="W419">
        <v>3711.2313020469219</v>
      </c>
      <c r="X419">
        <v>4168.9423127713162</v>
      </c>
      <c r="Y419">
        <v>0</v>
      </c>
      <c r="Z419">
        <v>-0.63541297168390298</v>
      </c>
      <c r="AA419">
        <v>0.1186526800436658</v>
      </c>
      <c r="AB419">
        <v>6.9521440531823922E-2</v>
      </c>
      <c r="AC419">
        <v>1.912792855764851E-2</v>
      </c>
      <c r="AD419">
        <v>-0.73709294153397675</v>
      </c>
      <c r="AE419">
        <v>-0.52002311519115152</v>
      </c>
      <c r="AF419">
        <v>9.1309485951508035E-2</v>
      </c>
      <c r="AG419">
        <v>0.1519402883018387</v>
      </c>
      <c r="AH419">
        <v>1</v>
      </c>
      <c r="AI419">
        <v>1</v>
      </c>
      <c r="AJ419">
        <v>0.50595743698254925</v>
      </c>
      <c r="AK419">
        <v>0.22048219088973051</v>
      </c>
      <c r="AL419" t="s">
        <v>114</v>
      </c>
      <c r="AM419">
        <v>0.86115358333488423</v>
      </c>
      <c r="AN419">
        <v>4.0838599961269106E-3</v>
      </c>
      <c r="AS419">
        <v>2.9523588199538039E-2</v>
      </c>
      <c r="AT419">
        <v>4.3588604628665324E-3</v>
      </c>
      <c r="AW419">
        <v>0.88221757739009321</v>
      </c>
      <c r="AX419">
        <v>7.7889798048109735E-2</v>
      </c>
      <c r="AY419">
        <v>4.7328853863802907E-3</v>
      </c>
      <c r="AZ419">
        <v>1.504127929255599E-3</v>
      </c>
      <c r="BA419">
        <v>0.99409930417788139</v>
      </c>
      <c r="BB419">
        <v>0.9934436713087571</v>
      </c>
      <c r="BC419">
        <v>0.98848175246049352</v>
      </c>
      <c r="BD419">
        <v>1</v>
      </c>
      <c r="BE419">
        <v>1</v>
      </c>
      <c r="BF419">
        <v>-0.1224574593021632</v>
      </c>
      <c r="BG419">
        <v>2.4988233087740808E-3</v>
      </c>
      <c r="BH419">
        <v>-2.0405643911068309E-2</v>
      </c>
      <c r="BI419">
        <v>0.38419403100199251</v>
      </c>
      <c r="BJ419">
        <v>-0.95787592307309832</v>
      </c>
      <c r="BK419">
        <v>-0.1224574593021632</v>
      </c>
    </row>
    <row r="420" spans="1:63" x14ac:dyDescent="0.25">
      <c r="B420" t="s">
        <v>617</v>
      </c>
      <c r="C420" t="s">
        <v>120</v>
      </c>
      <c r="D420">
        <v>98.066500000000005</v>
      </c>
      <c r="E420">
        <v>0.35366492146596851</v>
      </c>
      <c r="F420">
        <v>98.066500000000005</v>
      </c>
      <c r="G420">
        <v>0.71</v>
      </c>
      <c r="H420">
        <v>11.304953104492199</v>
      </c>
      <c r="I420" t="s">
        <v>493</v>
      </c>
      <c r="J420" t="s">
        <v>615</v>
      </c>
      <c r="K420">
        <v>0.71</v>
      </c>
      <c r="L420" t="s">
        <v>979</v>
      </c>
      <c r="M420">
        <v>0.38419403100199251</v>
      </c>
      <c r="N420">
        <v>1.925128955038995E-2</v>
      </c>
      <c r="O420">
        <v>-0.95787592307309832</v>
      </c>
      <c r="P420">
        <v>5.0570984857995653E-2</v>
      </c>
      <c r="Q420">
        <v>0.35447416429655793</v>
      </c>
      <c r="R420">
        <v>0.41376625366293579</v>
      </c>
      <c r="S420">
        <v>-1.0371198149422871</v>
      </c>
      <c r="T420">
        <v>-0.88245406928496362</v>
      </c>
      <c r="U420">
        <v>0.94100697966868252</v>
      </c>
      <c r="V420">
        <v>1.0016513688295741</v>
      </c>
      <c r="W420">
        <v>3711.2313020469219</v>
      </c>
      <c r="X420">
        <v>4168.9423127713162</v>
      </c>
      <c r="Y420">
        <v>0</v>
      </c>
      <c r="Z420">
        <v>-0.63541297168390298</v>
      </c>
      <c r="AA420">
        <v>0.1186526800436658</v>
      </c>
      <c r="AB420">
        <v>6.9521440531823922E-2</v>
      </c>
      <c r="AC420">
        <v>1.912792855764851E-2</v>
      </c>
      <c r="AD420">
        <v>-0.73709294153397675</v>
      </c>
      <c r="AE420">
        <v>-0.52002311519115152</v>
      </c>
      <c r="AF420">
        <v>9.1309485951508035E-2</v>
      </c>
      <c r="AG420">
        <v>0.1519402883018387</v>
      </c>
      <c r="AH420">
        <v>1</v>
      </c>
      <c r="AI420">
        <v>1</v>
      </c>
      <c r="AJ420">
        <v>0.50595743698254925</v>
      </c>
      <c r="AK420">
        <v>0.22048219088973051</v>
      </c>
      <c r="AL420" t="s">
        <v>114</v>
      </c>
      <c r="AM420">
        <v>0.86115358333488423</v>
      </c>
      <c r="AN420">
        <v>4.0838599961269106E-3</v>
      </c>
      <c r="AS420">
        <v>2.9523588199538039E-2</v>
      </c>
      <c r="AT420">
        <v>4.3588604628665324E-3</v>
      </c>
      <c r="AW420">
        <v>0.88221757739009321</v>
      </c>
      <c r="AX420">
        <v>7.7889798048109735E-2</v>
      </c>
      <c r="AY420">
        <v>4.7328853863802907E-3</v>
      </c>
      <c r="AZ420">
        <v>1.504127929255599E-3</v>
      </c>
      <c r="BA420">
        <v>0.99409930417788139</v>
      </c>
      <c r="BB420">
        <v>0.9934436713087571</v>
      </c>
      <c r="BC420">
        <v>0.98848175246049352</v>
      </c>
      <c r="BD420">
        <v>1</v>
      </c>
      <c r="BE420">
        <v>1</v>
      </c>
      <c r="BF420">
        <v>-0.1224626385469324</v>
      </c>
      <c r="BG420">
        <v>2.476235454662514E-3</v>
      </c>
      <c r="BH420">
        <v>-2.0220334005897841E-2</v>
      </c>
      <c r="BI420">
        <v>0.38419403100199251</v>
      </c>
      <c r="BJ420">
        <v>-0.95787592307309832</v>
      </c>
      <c r="BK420">
        <v>-0.1224626385469324</v>
      </c>
    </row>
    <row r="421" spans="1:63" x14ac:dyDescent="0.25">
      <c r="B421" t="s">
        <v>618</v>
      </c>
      <c r="C421" t="s">
        <v>120</v>
      </c>
      <c r="D421">
        <v>98.066500000000005</v>
      </c>
      <c r="E421">
        <v>0.32068062827225102</v>
      </c>
      <c r="F421">
        <v>98.066500000000005</v>
      </c>
      <c r="G421">
        <v>0.71</v>
      </c>
      <c r="H421">
        <v>61.224456635341603</v>
      </c>
      <c r="I421" t="s">
        <v>493</v>
      </c>
      <c r="J421" t="s">
        <v>615</v>
      </c>
      <c r="K421">
        <v>0.71</v>
      </c>
      <c r="L421" t="s">
        <v>979</v>
      </c>
      <c r="M421">
        <v>0.38419403100199251</v>
      </c>
      <c r="N421">
        <v>1.925128955038995E-2</v>
      </c>
      <c r="O421">
        <v>-0.95787592307309832</v>
      </c>
      <c r="P421">
        <v>5.0570984857995653E-2</v>
      </c>
      <c r="Q421">
        <v>0.35447416429655793</v>
      </c>
      <c r="R421">
        <v>0.41376625366293579</v>
      </c>
      <c r="S421">
        <v>-1.0371198149422871</v>
      </c>
      <c r="T421">
        <v>-0.88245406928496362</v>
      </c>
      <c r="U421">
        <v>0.94100697966868252</v>
      </c>
      <c r="V421">
        <v>1.0016513688295741</v>
      </c>
      <c r="W421">
        <v>3711.2313020469219</v>
      </c>
      <c r="X421">
        <v>4168.9423127713162</v>
      </c>
      <c r="Y421">
        <v>0</v>
      </c>
      <c r="Z421">
        <v>-0.63541297168390298</v>
      </c>
      <c r="AA421">
        <v>0.1186526800436658</v>
      </c>
      <c r="AB421">
        <v>6.9521440531823922E-2</v>
      </c>
      <c r="AC421">
        <v>1.912792855764851E-2</v>
      </c>
      <c r="AD421">
        <v>-0.73709294153397675</v>
      </c>
      <c r="AE421">
        <v>-0.52002311519115152</v>
      </c>
      <c r="AF421">
        <v>9.1309485951508035E-2</v>
      </c>
      <c r="AG421">
        <v>0.1519402883018387</v>
      </c>
      <c r="AH421">
        <v>1</v>
      </c>
      <c r="AI421">
        <v>1</v>
      </c>
      <c r="AJ421">
        <v>0.50595743698254925</v>
      </c>
      <c r="AK421">
        <v>0.22048219088973051</v>
      </c>
      <c r="AL421" t="s">
        <v>114</v>
      </c>
      <c r="AM421">
        <v>0.86115358333488423</v>
      </c>
      <c r="AN421">
        <v>4.0838599961269106E-3</v>
      </c>
      <c r="AS421">
        <v>2.9523588199538039E-2</v>
      </c>
      <c r="AT421">
        <v>4.3588604628665324E-3</v>
      </c>
      <c r="AW421">
        <v>0.88221757739009321</v>
      </c>
      <c r="AX421">
        <v>7.7889798048109735E-2</v>
      </c>
      <c r="AY421">
        <v>4.7328853863802907E-3</v>
      </c>
      <c r="AZ421">
        <v>1.504127929255599E-3</v>
      </c>
      <c r="BA421">
        <v>0.99409930417788139</v>
      </c>
      <c r="BB421">
        <v>0.9934436713087571</v>
      </c>
      <c r="BC421">
        <v>0.98848175246049352</v>
      </c>
      <c r="BD421">
        <v>1</v>
      </c>
      <c r="BE421">
        <v>1</v>
      </c>
      <c r="BF421">
        <v>-0.12247396599677531</v>
      </c>
      <c r="BG421">
        <v>2.4751835400623409E-3</v>
      </c>
      <c r="BH421">
        <v>-2.0209874971530779E-2</v>
      </c>
      <c r="BI421">
        <v>0.38419403100199251</v>
      </c>
      <c r="BJ421">
        <v>-0.95787592307309832</v>
      </c>
      <c r="BK421">
        <v>-0.12247396599677531</v>
      </c>
    </row>
    <row r="422" spans="1:63" x14ac:dyDescent="0.25">
      <c r="B422" t="s">
        <v>625</v>
      </c>
      <c r="C422" t="s">
        <v>120</v>
      </c>
      <c r="D422">
        <v>98.066500000000005</v>
      </c>
      <c r="E422">
        <v>0.24921465968586351</v>
      </c>
      <c r="F422">
        <v>98.066500000000005</v>
      </c>
      <c r="G422">
        <v>0.71</v>
      </c>
      <c r="H422">
        <v>904.51644025540202</v>
      </c>
      <c r="I422" t="s">
        <v>493</v>
      </c>
      <c r="J422" t="s">
        <v>615</v>
      </c>
      <c r="K422">
        <v>0.71</v>
      </c>
      <c r="L422" t="s">
        <v>979</v>
      </c>
      <c r="M422">
        <v>0.38419403100199251</v>
      </c>
      <c r="N422">
        <v>1.925128955038995E-2</v>
      </c>
      <c r="O422">
        <v>-0.95787592307309832</v>
      </c>
      <c r="P422">
        <v>5.0570984857995653E-2</v>
      </c>
      <c r="Q422">
        <v>0.35447416429655793</v>
      </c>
      <c r="R422">
        <v>0.41376625366293579</v>
      </c>
      <c r="S422">
        <v>-1.0371198149422871</v>
      </c>
      <c r="T422">
        <v>-0.88245406928496362</v>
      </c>
      <c r="U422">
        <v>0.94100697966868252</v>
      </c>
      <c r="V422">
        <v>1.0016513688295741</v>
      </c>
      <c r="W422">
        <v>3711.2313020469219</v>
      </c>
      <c r="X422">
        <v>4168.9423127713162</v>
      </c>
      <c r="Y422">
        <v>0</v>
      </c>
      <c r="Z422">
        <v>-0.63541297168390298</v>
      </c>
      <c r="AA422">
        <v>0.1186526800436658</v>
      </c>
      <c r="AB422">
        <v>6.9521440531823922E-2</v>
      </c>
      <c r="AC422">
        <v>1.912792855764851E-2</v>
      </c>
      <c r="AD422">
        <v>-0.73709294153397675</v>
      </c>
      <c r="AE422">
        <v>-0.52002311519115152</v>
      </c>
      <c r="AF422">
        <v>9.1309485951508035E-2</v>
      </c>
      <c r="AG422">
        <v>0.1519402883018387</v>
      </c>
      <c r="AH422">
        <v>1</v>
      </c>
      <c r="AI422">
        <v>1</v>
      </c>
      <c r="AJ422">
        <v>0.50595743698254925</v>
      </c>
      <c r="AK422">
        <v>0.22048219088973051</v>
      </c>
      <c r="AL422" t="s">
        <v>114</v>
      </c>
      <c r="AM422">
        <v>0.86115358333488423</v>
      </c>
      <c r="AN422">
        <v>4.0838599961269106E-3</v>
      </c>
      <c r="AS422">
        <v>2.9523588199538039E-2</v>
      </c>
      <c r="AT422">
        <v>4.3588604628665324E-3</v>
      </c>
      <c r="AW422">
        <v>0.88221757739009321</v>
      </c>
      <c r="AX422">
        <v>7.7889798048109735E-2</v>
      </c>
      <c r="AY422">
        <v>4.7328853863802907E-3</v>
      </c>
      <c r="AZ422">
        <v>1.504127929255599E-3</v>
      </c>
      <c r="BA422">
        <v>0.99409930417788139</v>
      </c>
      <c r="BB422">
        <v>0.9934436713087571</v>
      </c>
      <c r="BC422">
        <v>0.98848175246049352</v>
      </c>
      <c r="BD422">
        <v>1</v>
      </c>
      <c r="BE422">
        <v>1</v>
      </c>
      <c r="BF422">
        <v>-0.12246649181479489</v>
      </c>
      <c r="BG422">
        <v>2.4815876925728948E-3</v>
      </c>
      <c r="BH422">
        <v>-2.026340148883974E-2</v>
      </c>
      <c r="BI422">
        <v>0.38419403100199251</v>
      </c>
      <c r="BJ422">
        <v>-0.95787592307309832</v>
      </c>
      <c r="BK422">
        <v>-0.12246649181479489</v>
      </c>
    </row>
    <row r="423" spans="1:63" x14ac:dyDescent="0.25">
      <c r="B423" t="s">
        <v>873</v>
      </c>
      <c r="C423" t="s">
        <v>120</v>
      </c>
      <c r="D423">
        <v>98.066500000000005</v>
      </c>
      <c r="E423">
        <v>0.40130890052356011</v>
      </c>
      <c r="F423">
        <v>98.066500000000005</v>
      </c>
      <c r="G423">
        <v>0.78</v>
      </c>
      <c r="H423">
        <v>2.0187602546790302</v>
      </c>
      <c r="I423" t="s">
        <v>493</v>
      </c>
      <c r="J423" t="s">
        <v>616</v>
      </c>
      <c r="K423">
        <v>0.78</v>
      </c>
      <c r="L423" t="s">
        <v>980</v>
      </c>
      <c r="M423">
        <v>0.3086579704323133</v>
      </c>
      <c r="N423">
        <v>3.3303240434106589E-2</v>
      </c>
      <c r="O423">
        <v>-1.1813710033044751</v>
      </c>
      <c r="P423">
        <v>0.1101540520924795</v>
      </c>
      <c r="Q423">
        <v>0.262726512638849</v>
      </c>
      <c r="R423">
        <v>0.35601690125306079</v>
      </c>
      <c r="S423">
        <v>-1.3366416641792269</v>
      </c>
      <c r="T423">
        <v>-1.0327770738592481</v>
      </c>
      <c r="U423">
        <v>0.99701758695027465</v>
      </c>
      <c r="V423">
        <v>1.0017850515404241</v>
      </c>
      <c r="W423">
        <v>1293.0941683327319</v>
      </c>
      <c r="X423">
        <v>2633.3108125156659</v>
      </c>
      <c r="Y423">
        <v>0</v>
      </c>
      <c r="Z423">
        <v>-0.82687063595276844</v>
      </c>
      <c r="AA423">
        <v>0.13041417156375601</v>
      </c>
      <c r="AB423">
        <v>0.1416543364253591</v>
      </c>
      <c r="AC423">
        <v>3.3079451354992337E-2</v>
      </c>
      <c r="AD423">
        <v>-0.99500056571467033</v>
      </c>
      <c r="AE423">
        <v>-0.56163607769917279</v>
      </c>
      <c r="AF423">
        <v>9.6046985964489018E-2</v>
      </c>
      <c r="AG423">
        <v>0.19837828573797031</v>
      </c>
      <c r="AH423">
        <v>1</v>
      </c>
      <c r="AI423">
        <v>1</v>
      </c>
      <c r="AJ423">
        <v>0.49922565400891428</v>
      </c>
      <c r="AK423">
        <v>0.10948430122203739</v>
      </c>
      <c r="AL423" t="s">
        <v>114</v>
      </c>
      <c r="AM423">
        <v>0.86115358333488423</v>
      </c>
      <c r="AN423">
        <v>4.0838599961269106E-3</v>
      </c>
      <c r="AS423">
        <v>2.9523588199538039E-2</v>
      </c>
      <c r="AT423">
        <v>4.3588604628665324E-3</v>
      </c>
      <c r="AW423">
        <v>0.88221757739009321</v>
      </c>
      <c r="AX423">
        <v>7.7889798048109735E-2</v>
      </c>
      <c r="AY423">
        <v>4.7328853863802907E-3</v>
      </c>
      <c r="AZ423">
        <v>1.504127929255599E-3</v>
      </c>
      <c r="BA423">
        <v>0.99409930417788139</v>
      </c>
      <c r="BB423">
        <v>0.9934436713087571</v>
      </c>
      <c r="BC423">
        <v>0.98848175246049352</v>
      </c>
      <c r="BD423">
        <v>1</v>
      </c>
      <c r="BE423">
        <v>1</v>
      </c>
      <c r="BF423">
        <v>-5.2458728846698999E-2</v>
      </c>
      <c r="BG423">
        <v>2.489054102396145E-3</v>
      </c>
      <c r="BH423">
        <v>-4.7447853905685532E-2</v>
      </c>
      <c r="BI423">
        <v>0.3086579704323133</v>
      </c>
      <c r="BJ423">
        <v>-1.1813710033044751</v>
      </c>
      <c r="BK423">
        <v>-5.2458728846698999E-2</v>
      </c>
    </row>
    <row r="424" spans="1:63" x14ac:dyDescent="0.25">
      <c r="B424" t="s">
        <v>875</v>
      </c>
      <c r="C424" t="s">
        <v>120</v>
      </c>
      <c r="D424">
        <v>98.066500000000005</v>
      </c>
      <c r="E424">
        <v>0.3005235602094235</v>
      </c>
      <c r="F424">
        <v>98.066500000000005</v>
      </c>
      <c r="G424">
        <v>0.78</v>
      </c>
      <c r="H424">
        <v>15.2763419246133</v>
      </c>
      <c r="I424" t="s">
        <v>493</v>
      </c>
      <c r="J424" t="s">
        <v>616</v>
      </c>
      <c r="K424">
        <v>0.78</v>
      </c>
      <c r="L424" t="s">
        <v>980</v>
      </c>
      <c r="M424">
        <v>0.3086579704323133</v>
      </c>
      <c r="N424">
        <v>3.3303240434106589E-2</v>
      </c>
      <c r="O424">
        <v>-1.1813710033044751</v>
      </c>
      <c r="P424">
        <v>0.1101540520924795</v>
      </c>
      <c r="Q424">
        <v>0.262726512638849</v>
      </c>
      <c r="R424">
        <v>0.35601690125306079</v>
      </c>
      <c r="S424">
        <v>-1.3366416641792269</v>
      </c>
      <c r="T424">
        <v>-1.0327770738592481</v>
      </c>
      <c r="U424">
        <v>0.99701758695027465</v>
      </c>
      <c r="V424">
        <v>1.0017850515404241</v>
      </c>
      <c r="W424">
        <v>1293.0941683327319</v>
      </c>
      <c r="X424">
        <v>2633.3108125156659</v>
      </c>
      <c r="Y424">
        <v>0</v>
      </c>
      <c r="Z424">
        <v>-0.82687063595276844</v>
      </c>
      <c r="AA424">
        <v>0.13041417156375601</v>
      </c>
      <c r="AB424">
        <v>0.1416543364253591</v>
      </c>
      <c r="AC424">
        <v>3.3079451354992337E-2</v>
      </c>
      <c r="AD424">
        <v>-0.99500056571467033</v>
      </c>
      <c r="AE424">
        <v>-0.56163607769917279</v>
      </c>
      <c r="AF424">
        <v>9.6046985964489018E-2</v>
      </c>
      <c r="AG424">
        <v>0.19837828573797031</v>
      </c>
      <c r="AH424">
        <v>1</v>
      </c>
      <c r="AI424">
        <v>1</v>
      </c>
      <c r="AJ424">
        <v>0.49922565400891428</v>
      </c>
      <c r="AK424">
        <v>0.10948430122203739</v>
      </c>
      <c r="AL424" t="s">
        <v>114</v>
      </c>
      <c r="AM424">
        <v>0.86115358333488423</v>
      </c>
      <c r="AN424">
        <v>4.0838599961269106E-3</v>
      </c>
      <c r="AS424">
        <v>2.9523588199538039E-2</v>
      </c>
      <c r="AT424">
        <v>4.3588604628665324E-3</v>
      </c>
      <c r="AW424">
        <v>0.88221757739009321</v>
      </c>
      <c r="AX424">
        <v>7.7889798048109735E-2</v>
      </c>
      <c r="AY424">
        <v>4.7328853863802907E-3</v>
      </c>
      <c r="AZ424">
        <v>1.504127929255599E-3</v>
      </c>
      <c r="BA424">
        <v>0.99409930417788139</v>
      </c>
      <c r="BB424">
        <v>0.9934436713087571</v>
      </c>
      <c r="BC424">
        <v>0.98848175246049352</v>
      </c>
      <c r="BD424">
        <v>1</v>
      </c>
      <c r="BE424">
        <v>1</v>
      </c>
      <c r="BF424">
        <v>-5.2450409206364887E-2</v>
      </c>
      <c r="BG424">
        <v>2.489379535113921E-3</v>
      </c>
      <c r="BH424">
        <v>-4.7461584624049667E-2</v>
      </c>
      <c r="BI424">
        <v>0.3086579704323133</v>
      </c>
      <c r="BJ424">
        <v>-1.1813710033044751</v>
      </c>
      <c r="BK424">
        <v>-5.2450409206364887E-2</v>
      </c>
    </row>
    <row r="425" spans="1:63" x14ac:dyDescent="0.25">
      <c r="B425" t="s">
        <v>876</v>
      </c>
      <c r="C425" t="s">
        <v>120</v>
      </c>
      <c r="D425">
        <v>98.066500000000005</v>
      </c>
      <c r="E425">
        <v>0.20523560209424049</v>
      </c>
      <c r="F425">
        <v>98.066500000000005</v>
      </c>
      <c r="G425">
        <v>0.78</v>
      </c>
      <c r="H425">
        <v>385.43967500398901</v>
      </c>
      <c r="I425" t="s">
        <v>493</v>
      </c>
      <c r="J425" t="s">
        <v>616</v>
      </c>
      <c r="K425">
        <v>0.78</v>
      </c>
      <c r="L425" t="s">
        <v>980</v>
      </c>
      <c r="M425">
        <v>0.3086579704323133</v>
      </c>
      <c r="N425">
        <v>3.3303240434106589E-2</v>
      </c>
      <c r="O425">
        <v>-1.1813710033044751</v>
      </c>
      <c r="P425">
        <v>0.1101540520924795</v>
      </c>
      <c r="Q425">
        <v>0.262726512638849</v>
      </c>
      <c r="R425">
        <v>0.35601690125306079</v>
      </c>
      <c r="S425">
        <v>-1.3366416641792269</v>
      </c>
      <c r="T425">
        <v>-1.0327770738592481</v>
      </c>
      <c r="U425">
        <v>0.99701758695027465</v>
      </c>
      <c r="V425">
        <v>1.0017850515404241</v>
      </c>
      <c r="W425">
        <v>1293.0941683327319</v>
      </c>
      <c r="X425">
        <v>2633.3108125156659</v>
      </c>
      <c r="Y425">
        <v>0</v>
      </c>
      <c r="Z425">
        <v>-0.82687063595276844</v>
      </c>
      <c r="AA425">
        <v>0.13041417156375601</v>
      </c>
      <c r="AB425">
        <v>0.1416543364253591</v>
      </c>
      <c r="AC425">
        <v>3.3079451354992337E-2</v>
      </c>
      <c r="AD425">
        <v>-0.99500056571467033</v>
      </c>
      <c r="AE425">
        <v>-0.56163607769917279</v>
      </c>
      <c r="AF425">
        <v>9.6046985964489018E-2</v>
      </c>
      <c r="AG425">
        <v>0.19837828573797031</v>
      </c>
      <c r="AH425">
        <v>1</v>
      </c>
      <c r="AI425">
        <v>1</v>
      </c>
      <c r="AJ425">
        <v>0.49922565400891428</v>
      </c>
      <c r="AK425">
        <v>0.10948430122203739</v>
      </c>
      <c r="AL425" t="s">
        <v>114</v>
      </c>
      <c r="AM425">
        <v>0.86115358333488423</v>
      </c>
      <c r="AN425">
        <v>4.0838599961269106E-3</v>
      </c>
      <c r="AS425">
        <v>2.9523588199538039E-2</v>
      </c>
      <c r="AT425">
        <v>4.3588604628665324E-3</v>
      </c>
      <c r="AW425">
        <v>0.88221757739009321</v>
      </c>
      <c r="AX425">
        <v>7.7889798048109735E-2</v>
      </c>
      <c r="AY425">
        <v>4.7328853863802907E-3</v>
      </c>
      <c r="AZ425">
        <v>1.504127929255599E-3</v>
      </c>
      <c r="BA425">
        <v>0.99409930417788139</v>
      </c>
      <c r="BB425">
        <v>0.9934436713087571</v>
      </c>
      <c r="BC425">
        <v>0.98848175246049352</v>
      </c>
      <c r="BD425">
        <v>1</v>
      </c>
      <c r="BE425">
        <v>1</v>
      </c>
      <c r="BF425">
        <v>-5.2457932206239663E-2</v>
      </c>
      <c r="BG425">
        <v>2.4861507861927801E-3</v>
      </c>
      <c r="BH425">
        <v>-4.7393228852757999E-2</v>
      </c>
      <c r="BI425">
        <v>0.3086579704323133</v>
      </c>
      <c r="BJ425">
        <v>-1.1813710033044751</v>
      </c>
      <c r="BK425">
        <v>-5.2457932206239663E-2</v>
      </c>
    </row>
    <row r="426" spans="1:63" x14ac:dyDescent="0.25">
      <c r="B426" t="s">
        <v>877</v>
      </c>
      <c r="C426" t="s">
        <v>120</v>
      </c>
      <c r="D426">
        <v>98.066500000000005</v>
      </c>
      <c r="E426">
        <v>0.28403141361256501</v>
      </c>
      <c r="F426">
        <v>98.066500000000005</v>
      </c>
      <c r="G426">
        <v>0.87</v>
      </c>
      <c r="H426">
        <v>1.0168664590137599</v>
      </c>
      <c r="I426" t="s">
        <v>493</v>
      </c>
      <c r="J426" t="s">
        <v>619</v>
      </c>
      <c r="K426">
        <v>0.87</v>
      </c>
      <c r="L426" t="s">
        <v>981</v>
      </c>
      <c r="M426">
        <v>0.19468668803659919</v>
      </c>
      <c r="N426">
        <v>1.280852956544816E-2</v>
      </c>
      <c r="O426">
        <v>-1.6384482539256069</v>
      </c>
      <c r="P426">
        <v>6.416663793597463E-2</v>
      </c>
      <c r="Q426">
        <v>0.17682042387880881</v>
      </c>
      <c r="R426">
        <v>0.21421676034855791</v>
      </c>
      <c r="S426">
        <v>-1.732620616091803</v>
      </c>
      <c r="T426">
        <v>-1.540766877771353</v>
      </c>
      <c r="U426">
        <v>0.9510885713367685</v>
      </c>
      <c r="V426">
        <v>1.000769434360695</v>
      </c>
      <c r="W426">
        <v>3062.3166114212891</v>
      </c>
      <c r="X426">
        <v>2939.2714674346012</v>
      </c>
      <c r="Y426">
        <v>0</v>
      </c>
      <c r="Z426">
        <v>-1.2525269894535991</v>
      </c>
      <c r="AA426">
        <v>0.14269543032321499</v>
      </c>
      <c r="AB426">
        <v>0.10872060630774021</v>
      </c>
      <c r="AC426">
        <v>3.0442709888446749E-2</v>
      </c>
      <c r="AD426">
        <v>-1.3954685775943749</v>
      </c>
      <c r="AE426">
        <v>-1.0701874932390849</v>
      </c>
      <c r="AF426">
        <v>0.1022648238691371</v>
      </c>
      <c r="AG426">
        <v>0.19706232443469571</v>
      </c>
      <c r="AH426">
        <v>1</v>
      </c>
      <c r="AI426">
        <v>1</v>
      </c>
      <c r="AJ426">
        <v>0.49050255346281008</v>
      </c>
      <c r="AK426">
        <v>0.20321671878178629</v>
      </c>
      <c r="AL426" t="s">
        <v>114</v>
      </c>
      <c r="AM426">
        <v>0.86115358333488423</v>
      </c>
      <c r="AN426">
        <v>4.0838599961269106E-3</v>
      </c>
      <c r="AS426">
        <v>2.9523588199538039E-2</v>
      </c>
      <c r="AT426">
        <v>4.3588604628665324E-3</v>
      </c>
      <c r="AW426">
        <v>0.88221757739009321</v>
      </c>
      <c r="AX426">
        <v>7.7889798048109735E-2</v>
      </c>
      <c r="AY426">
        <v>4.7328853863802907E-3</v>
      </c>
      <c r="AZ426">
        <v>1.504127929255599E-3</v>
      </c>
      <c r="BA426">
        <v>0.99409930417788139</v>
      </c>
      <c r="BB426">
        <v>0.9934436713087571</v>
      </c>
      <c r="BC426">
        <v>0.98848175246049352</v>
      </c>
      <c r="BD426">
        <v>1</v>
      </c>
      <c r="BE426">
        <v>1</v>
      </c>
      <c r="BF426">
        <v>3.7543599012900407E-2</v>
      </c>
      <c r="BG426">
        <v>2.4843162205099782E-3</v>
      </c>
      <c r="BH426">
        <v>6.6171498892696426E-2</v>
      </c>
      <c r="BI426">
        <v>0.19468668803659919</v>
      </c>
      <c r="BJ426">
        <v>-1.6384482539256069</v>
      </c>
      <c r="BK426">
        <v>3.7543599012900407E-2</v>
      </c>
    </row>
    <row r="427" spans="1:63" x14ac:dyDescent="0.25">
      <c r="B427" t="s">
        <v>878</v>
      </c>
      <c r="C427" t="s">
        <v>120</v>
      </c>
      <c r="D427">
        <v>98.066500000000005</v>
      </c>
      <c r="E427">
        <v>0.19424083769633499</v>
      </c>
      <c r="F427">
        <v>98.066500000000005</v>
      </c>
      <c r="G427">
        <v>0.87</v>
      </c>
      <c r="H427">
        <v>8.7965004117663295</v>
      </c>
      <c r="I427" t="s">
        <v>493</v>
      </c>
      <c r="J427" t="s">
        <v>619</v>
      </c>
      <c r="K427">
        <v>0.87</v>
      </c>
      <c r="L427" t="s">
        <v>981</v>
      </c>
      <c r="M427">
        <v>0.19468668803659919</v>
      </c>
      <c r="N427">
        <v>1.280852956544816E-2</v>
      </c>
      <c r="O427">
        <v>-1.6384482539256069</v>
      </c>
      <c r="P427">
        <v>6.416663793597463E-2</v>
      </c>
      <c r="Q427">
        <v>0.17682042387880881</v>
      </c>
      <c r="R427">
        <v>0.21421676034855791</v>
      </c>
      <c r="S427">
        <v>-1.732620616091803</v>
      </c>
      <c r="T427">
        <v>-1.540766877771353</v>
      </c>
      <c r="U427">
        <v>0.9510885713367685</v>
      </c>
      <c r="V427">
        <v>1.000769434360695</v>
      </c>
      <c r="W427">
        <v>3062.3166114212891</v>
      </c>
      <c r="X427">
        <v>2939.2714674346012</v>
      </c>
      <c r="Y427">
        <v>0</v>
      </c>
      <c r="Z427">
        <v>-1.2525269894535991</v>
      </c>
      <c r="AA427">
        <v>0.14269543032321499</v>
      </c>
      <c r="AB427">
        <v>0.10872060630774021</v>
      </c>
      <c r="AC427">
        <v>3.0442709888446749E-2</v>
      </c>
      <c r="AD427">
        <v>-1.3954685775943749</v>
      </c>
      <c r="AE427">
        <v>-1.0701874932390849</v>
      </c>
      <c r="AF427">
        <v>0.1022648238691371</v>
      </c>
      <c r="AG427">
        <v>0.19706232443469571</v>
      </c>
      <c r="AH427">
        <v>1</v>
      </c>
      <c r="AI427">
        <v>1</v>
      </c>
      <c r="AJ427">
        <v>0.49050255346281008</v>
      </c>
      <c r="AK427">
        <v>0.20321671878178629</v>
      </c>
      <c r="AL427" t="s">
        <v>114</v>
      </c>
      <c r="AM427">
        <v>0.86115358333488423</v>
      </c>
      <c r="AN427">
        <v>4.0838599961269106E-3</v>
      </c>
      <c r="AS427">
        <v>2.9523588199538039E-2</v>
      </c>
      <c r="AT427">
        <v>4.3588604628665324E-3</v>
      </c>
      <c r="AW427">
        <v>0.88221757739009321</v>
      </c>
      <c r="AX427">
        <v>7.7889798048109735E-2</v>
      </c>
      <c r="AY427">
        <v>4.7328853863802907E-3</v>
      </c>
      <c r="AZ427">
        <v>1.504127929255599E-3</v>
      </c>
      <c r="BA427">
        <v>0.99409930417788139</v>
      </c>
      <c r="BB427">
        <v>0.9934436713087571</v>
      </c>
      <c r="BC427">
        <v>0.98848175246049352</v>
      </c>
      <c r="BD427">
        <v>1</v>
      </c>
      <c r="BE427">
        <v>1</v>
      </c>
      <c r="BF427">
        <v>3.7537800801378488E-2</v>
      </c>
      <c r="BG427">
        <v>2.5009043650567561E-3</v>
      </c>
      <c r="BH427">
        <v>6.6623625030396455E-2</v>
      </c>
      <c r="BI427">
        <v>0.19468668803659919</v>
      </c>
      <c r="BJ427">
        <v>-1.6384482539256069</v>
      </c>
      <c r="BK427">
        <v>3.7537800801378488E-2</v>
      </c>
    </row>
    <row r="428" spans="1:63" x14ac:dyDescent="0.25">
      <c r="B428" t="s">
        <v>879</v>
      </c>
      <c r="C428" t="s">
        <v>120</v>
      </c>
      <c r="D428">
        <v>98.066500000000005</v>
      </c>
      <c r="E428">
        <v>0.19973821989528751</v>
      </c>
      <c r="F428">
        <v>98.066500000000005</v>
      </c>
      <c r="G428">
        <v>0.87</v>
      </c>
      <c r="H428">
        <v>24.401088550584198</v>
      </c>
      <c r="I428" t="s">
        <v>493</v>
      </c>
      <c r="J428" t="s">
        <v>619</v>
      </c>
      <c r="K428">
        <v>0.87</v>
      </c>
      <c r="L428" t="s">
        <v>981</v>
      </c>
      <c r="M428">
        <v>0.19468668803659919</v>
      </c>
      <c r="N428">
        <v>1.280852956544816E-2</v>
      </c>
      <c r="O428">
        <v>-1.6384482539256069</v>
      </c>
      <c r="P428">
        <v>6.416663793597463E-2</v>
      </c>
      <c r="Q428">
        <v>0.17682042387880881</v>
      </c>
      <c r="R428">
        <v>0.21421676034855791</v>
      </c>
      <c r="S428">
        <v>-1.732620616091803</v>
      </c>
      <c r="T428">
        <v>-1.540766877771353</v>
      </c>
      <c r="U428">
        <v>0.9510885713367685</v>
      </c>
      <c r="V428">
        <v>1.000769434360695</v>
      </c>
      <c r="W428">
        <v>3062.3166114212891</v>
      </c>
      <c r="X428">
        <v>2939.2714674346012</v>
      </c>
      <c r="Y428">
        <v>0</v>
      </c>
      <c r="Z428">
        <v>-1.2525269894535991</v>
      </c>
      <c r="AA428">
        <v>0.14269543032321499</v>
      </c>
      <c r="AB428">
        <v>0.10872060630774021</v>
      </c>
      <c r="AC428">
        <v>3.0442709888446749E-2</v>
      </c>
      <c r="AD428">
        <v>-1.3954685775943749</v>
      </c>
      <c r="AE428">
        <v>-1.0701874932390849</v>
      </c>
      <c r="AF428">
        <v>0.1022648238691371</v>
      </c>
      <c r="AG428">
        <v>0.19706232443469571</v>
      </c>
      <c r="AH428">
        <v>1</v>
      </c>
      <c r="AI428">
        <v>1</v>
      </c>
      <c r="AJ428">
        <v>0.49050255346281008</v>
      </c>
      <c r="AK428">
        <v>0.20321671878178629</v>
      </c>
      <c r="AL428" t="s">
        <v>114</v>
      </c>
      <c r="AM428">
        <v>0.86115358333488423</v>
      </c>
      <c r="AN428">
        <v>4.0838599961269106E-3</v>
      </c>
      <c r="AS428">
        <v>2.9523588199538039E-2</v>
      </c>
      <c r="AT428">
        <v>4.3588604628665324E-3</v>
      </c>
      <c r="AW428">
        <v>0.88221757739009321</v>
      </c>
      <c r="AX428">
        <v>7.7889798048109735E-2</v>
      </c>
      <c r="AY428">
        <v>4.7328853863802907E-3</v>
      </c>
      <c r="AZ428">
        <v>1.504127929255599E-3</v>
      </c>
      <c r="BA428">
        <v>0.99409930417788139</v>
      </c>
      <c r="BB428">
        <v>0.9934436713087571</v>
      </c>
      <c r="BC428">
        <v>0.98848175246049352</v>
      </c>
      <c r="BD428">
        <v>1</v>
      </c>
      <c r="BE428">
        <v>1</v>
      </c>
      <c r="BF428">
        <v>3.753557913471476E-2</v>
      </c>
      <c r="BG428">
        <v>2.4840948839995199E-3</v>
      </c>
      <c r="BH428">
        <v>6.6179740429317277E-2</v>
      </c>
      <c r="BI428">
        <v>0.19468668803659919</v>
      </c>
      <c r="BJ428">
        <v>-1.6384482539256069</v>
      </c>
      <c r="BK428">
        <v>3.753557913471476E-2</v>
      </c>
    </row>
    <row r="429" spans="1:63" x14ac:dyDescent="0.25">
      <c r="B429" t="s">
        <v>881</v>
      </c>
      <c r="C429" t="s">
        <v>120</v>
      </c>
      <c r="D429">
        <v>98.066500000000005</v>
      </c>
      <c r="E429">
        <v>0.1740837696335075</v>
      </c>
      <c r="F429">
        <v>98.066500000000005</v>
      </c>
      <c r="G429">
        <v>0.87</v>
      </c>
      <c r="H429">
        <v>30.3277501592558</v>
      </c>
      <c r="I429" t="s">
        <v>493</v>
      </c>
      <c r="J429" t="s">
        <v>619</v>
      </c>
      <c r="K429">
        <v>0.87</v>
      </c>
      <c r="L429" t="s">
        <v>981</v>
      </c>
      <c r="M429">
        <v>0.19468668803659919</v>
      </c>
      <c r="N429">
        <v>1.280852956544816E-2</v>
      </c>
      <c r="O429">
        <v>-1.6384482539256069</v>
      </c>
      <c r="P429">
        <v>6.416663793597463E-2</v>
      </c>
      <c r="Q429">
        <v>0.17682042387880881</v>
      </c>
      <c r="R429">
        <v>0.21421676034855791</v>
      </c>
      <c r="S429">
        <v>-1.732620616091803</v>
      </c>
      <c r="T429">
        <v>-1.540766877771353</v>
      </c>
      <c r="U429">
        <v>0.9510885713367685</v>
      </c>
      <c r="V429">
        <v>1.000769434360695</v>
      </c>
      <c r="W429">
        <v>3062.3166114212891</v>
      </c>
      <c r="X429">
        <v>2939.2714674346012</v>
      </c>
      <c r="Y429">
        <v>0</v>
      </c>
      <c r="Z429">
        <v>-1.2525269894535991</v>
      </c>
      <c r="AA429">
        <v>0.14269543032321499</v>
      </c>
      <c r="AB429">
        <v>0.10872060630774021</v>
      </c>
      <c r="AC429">
        <v>3.0442709888446749E-2</v>
      </c>
      <c r="AD429">
        <v>-1.3954685775943749</v>
      </c>
      <c r="AE429">
        <v>-1.0701874932390849</v>
      </c>
      <c r="AF429">
        <v>0.1022648238691371</v>
      </c>
      <c r="AG429">
        <v>0.19706232443469571</v>
      </c>
      <c r="AH429">
        <v>1</v>
      </c>
      <c r="AI429">
        <v>1</v>
      </c>
      <c r="AJ429">
        <v>0.49050255346281008</v>
      </c>
      <c r="AK429">
        <v>0.20321671878178629</v>
      </c>
      <c r="AL429" t="s">
        <v>114</v>
      </c>
      <c r="AM429">
        <v>0.86115358333488423</v>
      </c>
      <c r="AN429">
        <v>4.0838599961269106E-3</v>
      </c>
      <c r="AS429">
        <v>2.9523588199538039E-2</v>
      </c>
      <c r="AT429">
        <v>4.3588604628665324E-3</v>
      </c>
      <c r="AW429">
        <v>0.88221757739009321</v>
      </c>
      <c r="AX429">
        <v>7.7889798048109735E-2</v>
      </c>
      <c r="AY429">
        <v>4.7328853863802907E-3</v>
      </c>
      <c r="AZ429">
        <v>1.504127929255599E-3</v>
      </c>
      <c r="BA429">
        <v>0.99409930417788139</v>
      </c>
      <c r="BB429">
        <v>0.9934436713087571</v>
      </c>
      <c r="BC429">
        <v>0.98848175246049352</v>
      </c>
      <c r="BD429">
        <v>1</v>
      </c>
      <c r="BE429">
        <v>1</v>
      </c>
      <c r="BF429">
        <v>3.7537705902980299E-2</v>
      </c>
      <c r="BG429">
        <v>2.4956696640713741E-3</v>
      </c>
      <c r="BH429">
        <v>6.6484341651609311E-2</v>
      </c>
      <c r="BI429">
        <v>0.19468668803659919</v>
      </c>
      <c r="BJ429">
        <v>-1.6384482539256069</v>
      </c>
      <c r="BK429">
        <v>3.7537705902980299E-2</v>
      </c>
    </row>
    <row r="430" spans="1:63" x14ac:dyDescent="0.25">
      <c r="B430" t="s">
        <v>882</v>
      </c>
      <c r="C430" t="s">
        <v>120</v>
      </c>
      <c r="D430">
        <v>98.066500000000005</v>
      </c>
      <c r="E430">
        <v>0.13376963350785301</v>
      </c>
      <c r="F430">
        <v>98.066500000000005</v>
      </c>
      <c r="G430">
        <v>0.87</v>
      </c>
      <c r="H430">
        <v>181.58497189674</v>
      </c>
      <c r="I430" t="s">
        <v>493</v>
      </c>
      <c r="J430" t="s">
        <v>619</v>
      </c>
      <c r="K430">
        <v>0.87</v>
      </c>
      <c r="L430" t="s">
        <v>981</v>
      </c>
      <c r="M430">
        <v>0.19468668803659919</v>
      </c>
      <c r="N430">
        <v>1.280852956544816E-2</v>
      </c>
      <c r="O430">
        <v>-1.6384482539256069</v>
      </c>
      <c r="P430">
        <v>6.416663793597463E-2</v>
      </c>
      <c r="Q430">
        <v>0.17682042387880881</v>
      </c>
      <c r="R430">
        <v>0.21421676034855791</v>
      </c>
      <c r="S430">
        <v>-1.732620616091803</v>
      </c>
      <c r="T430">
        <v>-1.540766877771353</v>
      </c>
      <c r="U430">
        <v>0.9510885713367685</v>
      </c>
      <c r="V430">
        <v>1.000769434360695</v>
      </c>
      <c r="W430">
        <v>3062.3166114212891</v>
      </c>
      <c r="X430">
        <v>2939.2714674346012</v>
      </c>
      <c r="Y430">
        <v>0</v>
      </c>
      <c r="Z430">
        <v>-1.2525269894535991</v>
      </c>
      <c r="AA430">
        <v>0.14269543032321499</v>
      </c>
      <c r="AB430">
        <v>0.10872060630774021</v>
      </c>
      <c r="AC430">
        <v>3.0442709888446749E-2</v>
      </c>
      <c r="AD430">
        <v>-1.3954685775943749</v>
      </c>
      <c r="AE430">
        <v>-1.0701874932390849</v>
      </c>
      <c r="AF430">
        <v>0.1022648238691371</v>
      </c>
      <c r="AG430">
        <v>0.19706232443469571</v>
      </c>
      <c r="AH430">
        <v>1</v>
      </c>
      <c r="AI430">
        <v>1</v>
      </c>
      <c r="AJ430">
        <v>0.49050255346281008</v>
      </c>
      <c r="AK430">
        <v>0.20321671878178629</v>
      </c>
      <c r="AL430" t="s">
        <v>114</v>
      </c>
      <c r="AM430">
        <v>0.86115358333488423</v>
      </c>
      <c r="AN430">
        <v>4.0838599961269106E-3</v>
      </c>
      <c r="AS430">
        <v>2.9523588199538039E-2</v>
      </c>
      <c r="AT430">
        <v>4.3588604628665324E-3</v>
      </c>
      <c r="AW430">
        <v>0.88221757739009321</v>
      </c>
      <c r="AX430">
        <v>7.7889798048109735E-2</v>
      </c>
      <c r="AY430">
        <v>4.7328853863802907E-3</v>
      </c>
      <c r="AZ430">
        <v>1.504127929255599E-3</v>
      </c>
      <c r="BA430">
        <v>0.99409930417788139</v>
      </c>
      <c r="BB430">
        <v>0.9934436713087571</v>
      </c>
      <c r="BC430">
        <v>0.98848175246049352</v>
      </c>
      <c r="BD430">
        <v>1</v>
      </c>
      <c r="BE430">
        <v>1</v>
      </c>
      <c r="BF430">
        <v>3.7546336391452072E-2</v>
      </c>
      <c r="BG430">
        <v>2.4893692837655319E-3</v>
      </c>
      <c r="BH430">
        <v>6.6301256607615933E-2</v>
      </c>
      <c r="BI430">
        <v>0.19468668803659919</v>
      </c>
      <c r="BJ430">
        <v>-1.6384482539256069</v>
      </c>
      <c r="BK430">
        <v>3.7546336391452072E-2</v>
      </c>
    </row>
    <row r="431" spans="1:63" x14ac:dyDescent="0.25">
      <c r="A431">
        <v>18</v>
      </c>
      <c r="B431" t="s">
        <v>614</v>
      </c>
      <c r="C431" t="s">
        <v>559</v>
      </c>
      <c r="D431">
        <v>100</v>
      </c>
      <c r="E431">
        <v>0.14000000000000001</v>
      </c>
      <c r="F431">
        <v>100</v>
      </c>
      <c r="G431">
        <v>0.60899999999999999</v>
      </c>
      <c r="H431">
        <v>26</v>
      </c>
      <c r="I431" t="s">
        <v>195</v>
      </c>
      <c r="J431" t="s">
        <v>615</v>
      </c>
      <c r="K431">
        <v>0.58799999999999997</v>
      </c>
      <c r="L431" t="s">
        <v>982</v>
      </c>
      <c r="M431">
        <v>0.1555888406079676</v>
      </c>
      <c r="N431">
        <v>4.1659179928448767E-2</v>
      </c>
      <c r="O431">
        <v>-1.8873360803224071</v>
      </c>
      <c r="P431">
        <v>0.22448565744705551</v>
      </c>
      <c r="Q431">
        <v>0.1076025210582323</v>
      </c>
      <c r="R431">
        <v>0.21847452517839969</v>
      </c>
      <c r="S431">
        <v>-2.2293112016220999</v>
      </c>
      <c r="T431">
        <v>-1.5210858608985369</v>
      </c>
      <c r="U431">
        <v>0.97311182690211517</v>
      </c>
      <c r="V431">
        <v>1.0022512367754921</v>
      </c>
      <c r="W431">
        <v>1495.9718032361191</v>
      </c>
      <c r="X431">
        <v>1396.9156509740451</v>
      </c>
      <c r="Y431">
        <v>4</v>
      </c>
      <c r="Z431">
        <v>-1.463004489028644</v>
      </c>
      <c r="AA431">
        <v>0.15907047955609169</v>
      </c>
      <c r="AB431">
        <v>0.25519008020088868</v>
      </c>
      <c r="AC431">
        <v>7.258497758666925E-2</v>
      </c>
      <c r="AD431">
        <v>-1.7250932636449461</v>
      </c>
      <c r="AE431">
        <v>-0.91838633086257471</v>
      </c>
      <c r="AF431">
        <v>9.2254554874963562E-2</v>
      </c>
      <c r="AG431">
        <v>0.31835981973646771</v>
      </c>
      <c r="AH431">
        <v>1</v>
      </c>
      <c r="AI431">
        <v>1</v>
      </c>
      <c r="AJ431">
        <v>0.47343319806214718</v>
      </c>
      <c r="AK431">
        <v>8.0501786167476372E-2</v>
      </c>
      <c r="AL431" t="s">
        <v>112</v>
      </c>
      <c r="AM431">
        <v>0.93181787225748403</v>
      </c>
      <c r="AN431">
        <v>0.10018227460598381</v>
      </c>
      <c r="AO431">
        <v>6.4404950660147356E-2</v>
      </c>
      <c r="AP431">
        <v>1.718613954305136E-2</v>
      </c>
      <c r="AY431">
        <v>3.6457287384346511E-2</v>
      </c>
      <c r="AZ431">
        <v>3.714057964692756E-2</v>
      </c>
      <c r="BA431">
        <v>0.95063803924620338</v>
      </c>
      <c r="BB431">
        <v>0.92595705886930513</v>
      </c>
      <c r="BC431">
        <v>0.75561997601380781</v>
      </c>
      <c r="BD431">
        <v>1</v>
      </c>
      <c r="BE431">
        <v>1</v>
      </c>
      <c r="BF431">
        <v>-2.6124079424149231E-2</v>
      </c>
      <c r="BG431">
        <v>3.0600267109731429E-2</v>
      </c>
      <c r="BH431">
        <v>-1.1713433653644609</v>
      </c>
      <c r="BI431">
        <v>0.1555888406079676</v>
      </c>
      <c r="BJ431">
        <v>-1.8873360803224071</v>
      </c>
      <c r="BK431">
        <v>-2.6124079424149231E-2</v>
      </c>
    </row>
    <row r="432" spans="1:63" x14ac:dyDescent="0.25">
      <c r="B432" t="s">
        <v>615</v>
      </c>
      <c r="C432" t="s">
        <v>559</v>
      </c>
      <c r="D432">
        <v>100</v>
      </c>
      <c r="E432">
        <v>0.2</v>
      </c>
      <c r="F432">
        <v>100</v>
      </c>
      <c r="G432">
        <v>0.56699999999999995</v>
      </c>
      <c r="H432">
        <v>2</v>
      </c>
      <c r="I432" t="s">
        <v>195</v>
      </c>
      <c r="J432" t="s">
        <v>615</v>
      </c>
      <c r="K432">
        <v>0.58799999999999997</v>
      </c>
      <c r="L432" t="s">
        <v>982</v>
      </c>
      <c r="M432">
        <v>0.1555888406079676</v>
      </c>
      <c r="N432">
        <v>4.1659179928448767E-2</v>
      </c>
      <c r="O432">
        <v>-1.8873360803224071</v>
      </c>
      <c r="P432">
        <v>0.22448565744705551</v>
      </c>
      <c r="Q432">
        <v>0.1076025210582323</v>
      </c>
      <c r="R432">
        <v>0.21847452517839969</v>
      </c>
      <c r="S432">
        <v>-2.2293112016220999</v>
      </c>
      <c r="T432">
        <v>-1.5210858608985369</v>
      </c>
      <c r="U432">
        <v>0.97311182690211517</v>
      </c>
      <c r="V432">
        <v>1.0022512367754921</v>
      </c>
      <c r="W432">
        <v>1495.9718032361191</v>
      </c>
      <c r="X432">
        <v>1396.9156509740451</v>
      </c>
      <c r="Y432">
        <v>4</v>
      </c>
      <c r="Z432">
        <v>-1.463004489028644</v>
      </c>
      <c r="AA432">
        <v>0.15907047955609169</v>
      </c>
      <c r="AB432">
        <v>0.25519008020088868</v>
      </c>
      <c r="AC432">
        <v>7.258497758666925E-2</v>
      </c>
      <c r="AD432">
        <v>-1.7250932636449461</v>
      </c>
      <c r="AE432">
        <v>-0.91838633086257471</v>
      </c>
      <c r="AF432">
        <v>9.2254554874963562E-2</v>
      </c>
      <c r="AG432">
        <v>0.31835981973646771</v>
      </c>
      <c r="AH432">
        <v>1</v>
      </c>
      <c r="AI432">
        <v>1</v>
      </c>
      <c r="AJ432">
        <v>0.47343319806214718</v>
      </c>
      <c r="AK432">
        <v>8.0501786167476372E-2</v>
      </c>
      <c r="AL432" t="s">
        <v>112</v>
      </c>
      <c r="AM432">
        <v>0.93181787225748403</v>
      </c>
      <c r="AN432">
        <v>0.10018227460598381</v>
      </c>
      <c r="AO432">
        <v>6.4404950660147356E-2</v>
      </c>
      <c r="AP432">
        <v>1.718613954305136E-2</v>
      </c>
      <c r="AY432">
        <v>3.6457287384346511E-2</v>
      </c>
      <c r="AZ432">
        <v>3.714057964692756E-2</v>
      </c>
      <c r="BA432">
        <v>0.95063803924620338</v>
      </c>
      <c r="BB432">
        <v>0.92595705886930513</v>
      </c>
      <c r="BC432">
        <v>0.75561997601380781</v>
      </c>
      <c r="BD432">
        <v>1</v>
      </c>
      <c r="BE432">
        <v>1</v>
      </c>
      <c r="BF432">
        <v>-6.8131891198443734E-2</v>
      </c>
      <c r="BG432">
        <v>3.0365327976469271E-2</v>
      </c>
      <c r="BH432">
        <v>-0.44568450166788959</v>
      </c>
      <c r="BI432">
        <v>0.1555888406079676</v>
      </c>
      <c r="BJ432">
        <v>-1.8873360803224071</v>
      </c>
      <c r="BK432">
        <v>-6.8131891198443734E-2</v>
      </c>
    </row>
    <row r="433" spans="1:63" x14ac:dyDescent="0.25">
      <c r="B433" t="s">
        <v>619</v>
      </c>
      <c r="C433" t="s">
        <v>559</v>
      </c>
      <c r="D433">
        <v>100</v>
      </c>
      <c r="E433">
        <v>0.25</v>
      </c>
      <c r="F433">
        <v>100</v>
      </c>
      <c r="G433">
        <v>0.46300000000000002</v>
      </c>
      <c r="H433">
        <v>16</v>
      </c>
      <c r="I433" t="s">
        <v>195</v>
      </c>
      <c r="J433" t="s">
        <v>614</v>
      </c>
      <c r="K433">
        <v>0.45050000000000001</v>
      </c>
      <c r="L433" t="s">
        <v>983</v>
      </c>
      <c r="M433">
        <v>0.23272452349701231</v>
      </c>
      <c r="N433">
        <v>2.5235367193401421E-2</v>
      </c>
      <c r="O433">
        <v>-1.463691632004428</v>
      </c>
      <c r="P433">
        <v>0.10794246239905921</v>
      </c>
      <c r="Q433">
        <v>0.19325770349316179</v>
      </c>
      <c r="R433">
        <v>0.27058477650078627</v>
      </c>
      <c r="S433">
        <v>-1.64373073013213</v>
      </c>
      <c r="T433">
        <v>-1.307169823145409</v>
      </c>
      <c r="U433">
        <v>0.93207736986604506</v>
      </c>
      <c r="V433">
        <v>1.001605766581976</v>
      </c>
      <c r="W433">
        <v>2349.979107110501</v>
      </c>
      <c r="X433">
        <v>3176.4277726155569</v>
      </c>
      <c r="Y433">
        <v>0</v>
      </c>
      <c r="Z433">
        <v>-0.80052706518027628</v>
      </c>
      <c r="AA433">
        <v>0.24185999781459669</v>
      </c>
      <c r="AB433">
        <v>0.23388899514700379</v>
      </c>
      <c r="AC433">
        <v>5.821224573670622E-2</v>
      </c>
      <c r="AD433">
        <v>-1.222148676331352</v>
      </c>
      <c r="AE433">
        <v>-0.45856615925240218</v>
      </c>
      <c r="AF433">
        <v>0.13691754573224821</v>
      </c>
      <c r="AG433">
        <v>0.32887763101064432</v>
      </c>
      <c r="AH433">
        <v>1</v>
      </c>
      <c r="AI433">
        <v>1</v>
      </c>
      <c r="AJ433">
        <v>0.49450577450872257</v>
      </c>
      <c r="AK433">
        <v>0.18858795365290951</v>
      </c>
      <c r="AL433" t="s">
        <v>112</v>
      </c>
      <c r="AM433">
        <v>0.93181787225748403</v>
      </c>
      <c r="AN433">
        <v>0.10018227460598381</v>
      </c>
      <c r="AO433">
        <v>6.4404950660147356E-2</v>
      </c>
      <c r="AP433">
        <v>1.718613954305136E-2</v>
      </c>
      <c r="AY433">
        <v>3.6457287384346511E-2</v>
      </c>
      <c r="AZ433">
        <v>3.714057964692756E-2</v>
      </c>
      <c r="BA433">
        <v>0.95063803924620338</v>
      </c>
      <c r="BB433">
        <v>0.92595705886930513</v>
      </c>
      <c r="BC433">
        <v>0.75561997601380781</v>
      </c>
      <c r="BD433">
        <v>1</v>
      </c>
      <c r="BE433">
        <v>1</v>
      </c>
      <c r="BF433">
        <v>-0.17228357782015191</v>
      </c>
      <c r="BG433">
        <v>3.0033470789592429E-2</v>
      </c>
      <c r="BH433">
        <v>-0.17432578989591571</v>
      </c>
      <c r="BI433">
        <v>0.23272452349701231</v>
      </c>
      <c r="BJ433">
        <v>-1.463691632004428</v>
      </c>
      <c r="BK433">
        <v>-0.17228357782015191</v>
      </c>
    </row>
    <row r="434" spans="1:63" x14ac:dyDescent="0.25">
      <c r="B434" t="s">
        <v>620</v>
      </c>
      <c r="C434" t="s">
        <v>559</v>
      </c>
      <c r="D434">
        <v>100</v>
      </c>
      <c r="E434">
        <v>0.12</v>
      </c>
      <c r="F434">
        <v>100</v>
      </c>
      <c r="G434">
        <v>0.45600000000000002</v>
      </c>
      <c r="H434">
        <v>220</v>
      </c>
      <c r="I434" t="s">
        <v>195</v>
      </c>
      <c r="J434" t="s">
        <v>614</v>
      </c>
      <c r="K434">
        <v>0.45050000000000001</v>
      </c>
      <c r="L434" t="s">
        <v>983</v>
      </c>
      <c r="M434">
        <v>0.23272452349701231</v>
      </c>
      <c r="N434">
        <v>2.5235367193401421E-2</v>
      </c>
      <c r="O434">
        <v>-1.463691632004428</v>
      </c>
      <c r="P434">
        <v>0.10794246239905921</v>
      </c>
      <c r="Q434">
        <v>0.19325770349316179</v>
      </c>
      <c r="R434">
        <v>0.27058477650078627</v>
      </c>
      <c r="S434">
        <v>-1.64373073013213</v>
      </c>
      <c r="T434">
        <v>-1.307169823145409</v>
      </c>
      <c r="U434">
        <v>0.93207736986604506</v>
      </c>
      <c r="V434">
        <v>1.001605766581976</v>
      </c>
      <c r="W434">
        <v>2349.979107110501</v>
      </c>
      <c r="X434">
        <v>3176.4277726155569</v>
      </c>
      <c r="Y434">
        <v>0</v>
      </c>
      <c r="Z434">
        <v>-0.80052706518027628</v>
      </c>
      <c r="AA434">
        <v>0.24185999781459669</v>
      </c>
      <c r="AB434">
        <v>0.23388899514700379</v>
      </c>
      <c r="AC434">
        <v>5.821224573670622E-2</v>
      </c>
      <c r="AD434">
        <v>-1.222148676331352</v>
      </c>
      <c r="AE434">
        <v>-0.45856615925240218</v>
      </c>
      <c r="AF434">
        <v>0.13691754573224821</v>
      </c>
      <c r="AG434">
        <v>0.32887763101064432</v>
      </c>
      <c r="AH434">
        <v>1</v>
      </c>
      <c r="AI434">
        <v>1</v>
      </c>
      <c r="AJ434">
        <v>0.49450577450872257</v>
      </c>
      <c r="AK434">
        <v>0.18858795365290951</v>
      </c>
      <c r="AL434" t="s">
        <v>112</v>
      </c>
      <c r="AM434">
        <v>0.93181787225748403</v>
      </c>
      <c r="AN434">
        <v>0.10018227460598381</v>
      </c>
      <c r="AO434">
        <v>6.4404950660147356E-2</v>
      </c>
      <c r="AP434">
        <v>1.718613954305136E-2</v>
      </c>
      <c r="AY434">
        <v>3.6457287384346511E-2</v>
      </c>
      <c r="AZ434">
        <v>3.714057964692756E-2</v>
      </c>
      <c r="BA434">
        <v>0.95063803924620338</v>
      </c>
      <c r="BB434">
        <v>0.92595705886930513</v>
      </c>
      <c r="BC434">
        <v>0.75561997601380781</v>
      </c>
      <c r="BD434">
        <v>1</v>
      </c>
      <c r="BE434">
        <v>1</v>
      </c>
      <c r="BF434">
        <v>-0.1792534893639931</v>
      </c>
      <c r="BG434">
        <v>3.0443463636165631E-2</v>
      </c>
      <c r="BH434">
        <v>-0.16983470583575069</v>
      </c>
      <c r="BI434">
        <v>0.23272452349701231</v>
      </c>
      <c r="BJ434">
        <v>-1.463691632004428</v>
      </c>
      <c r="BK434">
        <v>-0.1792534893639931</v>
      </c>
    </row>
    <row r="435" spans="1:63" x14ac:dyDescent="0.25">
      <c r="B435" t="s">
        <v>621</v>
      </c>
      <c r="C435" t="s">
        <v>559</v>
      </c>
      <c r="D435">
        <v>100</v>
      </c>
      <c r="E435">
        <v>0.2</v>
      </c>
      <c r="F435">
        <v>100</v>
      </c>
      <c r="G435">
        <v>0.45100000000000001</v>
      </c>
      <c r="H435">
        <v>27</v>
      </c>
      <c r="I435" t="s">
        <v>195</v>
      </c>
      <c r="J435" t="s">
        <v>614</v>
      </c>
      <c r="K435">
        <v>0.45050000000000001</v>
      </c>
      <c r="L435" t="s">
        <v>983</v>
      </c>
      <c r="M435">
        <v>0.23272452349701231</v>
      </c>
      <c r="N435">
        <v>2.5235367193401421E-2</v>
      </c>
      <c r="O435">
        <v>-1.463691632004428</v>
      </c>
      <c r="P435">
        <v>0.10794246239905921</v>
      </c>
      <c r="Q435">
        <v>0.19325770349316179</v>
      </c>
      <c r="R435">
        <v>0.27058477650078627</v>
      </c>
      <c r="S435">
        <v>-1.64373073013213</v>
      </c>
      <c r="T435">
        <v>-1.307169823145409</v>
      </c>
      <c r="U435">
        <v>0.93207736986604506</v>
      </c>
      <c r="V435">
        <v>1.001605766581976</v>
      </c>
      <c r="W435">
        <v>2349.979107110501</v>
      </c>
      <c r="X435">
        <v>3176.4277726155569</v>
      </c>
      <c r="Y435">
        <v>0</v>
      </c>
      <c r="Z435">
        <v>-0.80052706518027628</v>
      </c>
      <c r="AA435">
        <v>0.24185999781459669</v>
      </c>
      <c r="AB435">
        <v>0.23388899514700379</v>
      </c>
      <c r="AC435">
        <v>5.821224573670622E-2</v>
      </c>
      <c r="AD435">
        <v>-1.222148676331352</v>
      </c>
      <c r="AE435">
        <v>-0.45856615925240218</v>
      </c>
      <c r="AF435">
        <v>0.13691754573224821</v>
      </c>
      <c r="AG435">
        <v>0.32887763101064432</v>
      </c>
      <c r="AH435">
        <v>1</v>
      </c>
      <c r="AI435">
        <v>1</v>
      </c>
      <c r="AJ435">
        <v>0.49450577450872257</v>
      </c>
      <c r="AK435">
        <v>0.18858795365290951</v>
      </c>
      <c r="AL435" t="s">
        <v>112</v>
      </c>
      <c r="AM435">
        <v>0.93181787225748403</v>
      </c>
      <c r="AN435">
        <v>0.10018227460598381</v>
      </c>
      <c r="AO435">
        <v>6.4404950660147356E-2</v>
      </c>
      <c r="AP435">
        <v>1.718613954305136E-2</v>
      </c>
      <c r="AY435">
        <v>3.6457287384346511E-2</v>
      </c>
      <c r="AZ435">
        <v>3.714057964692756E-2</v>
      </c>
      <c r="BA435">
        <v>0.95063803924620338</v>
      </c>
      <c r="BB435">
        <v>0.92595705886930513</v>
      </c>
      <c r="BC435">
        <v>0.75561997601380781</v>
      </c>
      <c r="BD435">
        <v>1</v>
      </c>
      <c r="BE435">
        <v>1</v>
      </c>
      <c r="BF435">
        <v>-0.184248668196203</v>
      </c>
      <c r="BG435">
        <v>3.022398338182394E-2</v>
      </c>
      <c r="BH435">
        <v>-0.16403908737966549</v>
      </c>
      <c r="BI435">
        <v>0.23272452349701231</v>
      </c>
      <c r="BJ435">
        <v>-1.463691632004428</v>
      </c>
      <c r="BK435">
        <v>-0.184248668196203</v>
      </c>
    </row>
    <row r="436" spans="1:63" x14ac:dyDescent="0.25">
      <c r="B436" t="s">
        <v>622</v>
      </c>
      <c r="C436" t="s">
        <v>559</v>
      </c>
      <c r="D436">
        <v>100</v>
      </c>
      <c r="E436">
        <v>0.17</v>
      </c>
      <c r="F436">
        <v>100</v>
      </c>
      <c r="G436">
        <v>0.432</v>
      </c>
      <c r="H436">
        <v>40</v>
      </c>
      <c r="I436" t="s">
        <v>195</v>
      </c>
      <c r="J436" t="s">
        <v>614</v>
      </c>
      <c r="K436">
        <v>0.45050000000000001</v>
      </c>
      <c r="L436" t="s">
        <v>983</v>
      </c>
      <c r="M436">
        <v>0.23272452349701231</v>
      </c>
      <c r="N436">
        <v>2.5235367193401421E-2</v>
      </c>
      <c r="O436">
        <v>-1.463691632004428</v>
      </c>
      <c r="P436">
        <v>0.10794246239905921</v>
      </c>
      <c r="Q436">
        <v>0.19325770349316179</v>
      </c>
      <c r="R436">
        <v>0.27058477650078627</v>
      </c>
      <c r="S436">
        <v>-1.64373073013213</v>
      </c>
      <c r="T436">
        <v>-1.307169823145409</v>
      </c>
      <c r="U436">
        <v>0.93207736986604506</v>
      </c>
      <c r="V436">
        <v>1.001605766581976</v>
      </c>
      <c r="W436">
        <v>2349.979107110501</v>
      </c>
      <c r="X436">
        <v>3176.4277726155569</v>
      </c>
      <c r="Y436">
        <v>0</v>
      </c>
      <c r="Z436">
        <v>-0.80052706518027628</v>
      </c>
      <c r="AA436">
        <v>0.24185999781459669</v>
      </c>
      <c r="AB436">
        <v>0.23388899514700379</v>
      </c>
      <c r="AC436">
        <v>5.821224573670622E-2</v>
      </c>
      <c r="AD436">
        <v>-1.222148676331352</v>
      </c>
      <c r="AE436">
        <v>-0.45856615925240218</v>
      </c>
      <c r="AF436">
        <v>0.13691754573224821</v>
      </c>
      <c r="AG436">
        <v>0.32887763101064432</v>
      </c>
      <c r="AH436">
        <v>1</v>
      </c>
      <c r="AI436">
        <v>1</v>
      </c>
      <c r="AJ436">
        <v>0.49450577450872257</v>
      </c>
      <c r="AK436">
        <v>0.18858795365290951</v>
      </c>
      <c r="AL436" t="s">
        <v>112</v>
      </c>
      <c r="AM436">
        <v>0.93181787225748403</v>
      </c>
      <c r="AN436">
        <v>0.10018227460598381</v>
      </c>
      <c r="AO436">
        <v>6.4404950660147356E-2</v>
      </c>
      <c r="AP436">
        <v>1.718613954305136E-2</v>
      </c>
      <c r="AY436">
        <v>3.6457287384346511E-2</v>
      </c>
      <c r="AZ436">
        <v>3.714057964692756E-2</v>
      </c>
      <c r="BA436">
        <v>0.95063803924620338</v>
      </c>
      <c r="BB436">
        <v>0.92595705886930513</v>
      </c>
      <c r="BC436">
        <v>0.75561997601380781</v>
      </c>
      <c r="BD436">
        <v>1</v>
      </c>
      <c r="BE436">
        <v>1</v>
      </c>
      <c r="BF436">
        <v>-0.20319963634977259</v>
      </c>
      <c r="BG436">
        <v>3.0500859508308321E-2</v>
      </c>
      <c r="BH436">
        <v>-0.15010292368735559</v>
      </c>
      <c r="BI436">
        <v>0.23272452349701231</v>
      </c>
      <c r="BJ436">
        <v>-1.463691632004428</v>
      </c>
      <c r="BK436">
        <v>-0.20319963634977259</v>
      </c>
    </row>
    <row r="437" spans="1:63" x14ac:dyDescent="0.25">
      <c r="A437">
        <v>19</v>
      </c>
      <c r="B437" t="s">
        <v>614</v>
      </c>
      <c r="C437" t="s">
        <v>674</v>
      </c>
      <c r="D437">
        <v>100</v>
      </c>
      <c r="E437">
        <v>0.15</v>
      </c>
      <c r="F437">
        <v>100</v>
      </c>
      <c r="G437">
        <v>0.79</v>
      </c>
      <c r="H437">
        <v>7.5</v>
      </c>
      <c r="I437" t="s">
        <v>195</v>
      </c>
      <c r="J437" t="s">
        <v>614</v>
      </c>
      <c r="K437">
        <v>0.79200000000000004</v>
      </c>
      <c r="L437" t="s">
        <v>984</v>
      </c>
      <c r="M437">
        <v>0.1539415969135714</v>
      </c>
      <c r="N437">
        <v>1.8440677226188029E-2</v>
      </c>
      <c r="O437">
        <v>-1.8779174952921021</v>
      </c>
      <c r="P437">
        <v>0.1149703349890504</v>
      </c>
      <c r="Q437">
        <v>0.1286678052081725</v>
      </c>
      <c r="R437">
        <v>0.18396966593232941</v>
      </c>
      <c r="S437">
        <v>-2.0505213495269481</v>
      </c>
      <c r="T437">
        <v>-1.6929843943055349</v>
      </c>
      <c r="U437">
        <v>0.6466578262760716</v>
      </c>
      <c r="V437">
        <v>1.001790876182606</v>
      </c>
      <c r="W437">
        <v>3840.0312273843342</v>
      </c>
      <c r="X437">
        <v>4117.6679117608983</v>
      </c>
      <c r="Y437">
        <v>0</v>
      </c>
      <c r="Z437">
        <v>-1.469224191433617</v>
      </c>
      <c r="AA437">
        <v>0.15096101317606581</v>
      </c>
      <c r="AB437">
        <v>0.17975988259655801</v>
      </c>
      <c r="AC437">
        <v>5.4962068991373257E-2</v>
      </c>
      <c r="AD437">
        <v>-1.6967776095503491</v>
      </c>
      <c r="AE437">
        <v>-1.1281275020953889</v>
      </c>
      <c r="AF437">
        <v>8.5209021928615028E-2</v>
      </c>
      <c r="AG437">
        <v>0.25915844968758073</v>
      </c>
      <c r="AH437">
        <v>1</v>
      </c>
      <c r="AI437">
        <v>1</v>
      </c>
      <c r="AJ437">
        <v>0.49099684927222281</v>
      </c>
      <c r="AK437">
        <v>0.24586631467970499</v>
      </c>
      <c r="AL437" t="s">
        <v>114</v>
      </c>
      <c r="AM437">
        <v>0.95466406843525098</v>
      </c>
      <c r="AN437">
        <v>3.769775284396263E-2</v>
      </c>
      <c r="AS437">
        <v>9.5380911738114957E-2</v>
      </c>
      <c r="AT437">
        <v>2.9466955315265879E-2</v>
      </c>
      <c r="AW437">
        <v>0.68599044965083145</v>
      </c>
      <c r="AX437">
        <v>0.11435913039026779</v>
      </c>
      <c r="AY437">
        <v>3.9268588255708482E-2</v>
      </c>
      <c r="AZ437">
        <v>6.8236713949452344E-3</v>
      </c>
      <c r="BA437">
        <v>0.91443996816421069</v>
      </c>
      <c r="BB437">
        <v>0.91016196657242121</v>
      </c>
      <c r="BC437">
        <v>0.89331685358530433</v>
      </c>
      <c r="BD437">
        <v>1</v>
      </c>
      <c r="BE437">
        <v>1</v>
      </c>
      <c r="BF437">
        <v>-7.0073544730484758E-2</v>
      </c>
      <c r="BG437">
        <v>1.515655301926523E-2</v>
      </c>
      <c r="BH437">
        <v>-0.2162949380905449</v>
      </c>
      <c r="BI437">
        <v>0.1539415969135714</v>
      </c>
      <c r="BJ437">
        <v>-1.8779174952921021</v>
      </c>
      <c r="BK437">
        <v>-7.0073544730484758E-2</v>
      </c>
    </row>
    <row r="438" spans="1:63" x14ac:dyDescent="0.25">
      <c r="B438" t="s">
        <v>615</v>
      </c>
      <c r="C438" t="s">
        <v>674</v>
      </c>
      <c r="D438">
        <v>100</v>
      </c>
      <c r="E438">
        <v>0.22</v>
      </c>
      <c r="F438">
        <v>100</v>
      </c>
      <c r="G438">
        <v>0.8</v>
      </c>
      <c r="H438">
        <v>2</v>
      </c>
      <c r="I438" t="s">
        <v>195</v>
      </c>
      <c r="J438" t="s">
        <v>614</v>
      </c>
      <c r="K438">
        <v>0.79200000000000004</v>
      </c>
      <c r="L438" t="s">
        <v>984</v>
      </c>
      <c r="M438">
        <v>0.1539415969135714</v>
      </c>
      <c r="N438">
        <v>1.8440677226188029E-2</v>
      </c>
      <c r="O438">
        <v>-1.8779174952921021</v>
      </c>
      <c r="P438">
        <v>0.1149703349890504</v>
      </c>
      <c r="Q438">
        <v>0.1286678052081725</v>
      </c>
      <c r="R438">
        <v>0.18396966593232941</v>
      </c>
      <c r="S438">
        <v>-2.0505213495269481</v>
      </c>
      <c r="T438">
        <v>-1.6929843943055349</v>
      </c>
      <c r="U438">
        <v>0.6466578262760716</v>
      </c>
      <c r="V438">
        <v>1.001790876182606</v>
      </c>
      <c r="W438">
        <v>3840.0312273843342</v>
      </c>
      <c r="X438">
        <v>4117.6679117608983</v>
      </c>
      <c r="Y438">
        <v>0</v>
      </c>
      <c r="Z438">
        <v>-1.469224191433617</v>
      </c>
      <c r="AA438">
        <v>0.15096101317606581</v>
      </c>
      <c r="AB438">
        <v>0.17975988259655801</v>
      </c>
      <c r="AC438">
        <v>5.4962068991373257E-2</v>
      </c>
      <c r="AD438">
        <v>-1.6967776095503491</v>
      </c>
      <c r="AE438">
        <v>-1.1281275020953889</v>
      </c>
      <c r="AF438">
        <v>8.5209021928615028E-2</v>
      </c>
      <c r="AG438">
        <v>0.25915844968758073</v>
      </c>
      <c r="AH438">
        <v>1</v>
      </c>
      <c r="AI438">
        <v>1</v>
      </c>
      <c r="AJ438">
        <v>0.49099684927222281</v>
      </c>
      <c r="AK438">
        <v>0.24586631467970499</v>
      </c>
      <c r="AL438" t="s">
        <v>114</v>
      </c>
      <c r="AM438">
        <v>0.95466406843525098</v>
      </c>
      <c r="AN438">
        <v>3.769775284396263E-2</v>
      </c>
      <c r="AS438">
        <v>9.5380911738114957E-2</v>
      </c>
      <c r="AT438">
        <v>2.9466955315265879E-2</v>
      </c>
      <c r="AW438">
        <v>0.68599044965083145</v>
      </c>
      <c r="AX438">
        <v>0.11435913039026779</v>
      </c>
      <c r="AY438">
        <v>3.9268588255708482E-2</v>
      </c>
      <c r="AZ438">
        <v>6.8236713949452344E-3</v>
      </c>
      <c r="BA438">
        <v>0.91443996816421069</v>
      </c>
      <c r="BB438">
        <v>0.91016196657242121</v>
      </c>
      <c r="BC438">
        <v>0.89331685358530433</v>
      </c>
      <c r="BD438">
        <v>1</v>
      </c>
      <c r="BE438">
        <v>1</v>
      </c>
      <c r="BF438">
        <v>-6.0110294942607979E-2</v>
      </c>
      <c r="BG438">
        <v>1.514223108272434E-2</v>
      </c>
      <c r="BH438">
        <v>-0.2519074494174719</v>
      </c>
      <c r="BI438">
        <v>0.1539415969135714</v>
      </c>
      <c r="BJ438">
        <v>-1.8779174952921021</v>
      </c>
      <c r="BK438">
        <v>-6.0110294942607979E-2</v>
      </c>
    </row>
    <row r="439" spans="1:63" x14ac:dyDescent="0.25">
      <c r="B439" t="s">
        <v>616</v>
      </c>
      <c r="C439" t="s">
        <v>674</v>
      </c>
      <c r="D439">
        <v>98</v>
      </c>
      <c r="E439">
        <v>0.13</v>
      </c>
      <c r="F439">
        <v>98</v>
      </c>
      <c r="G439">
        <v>0.79</v>
      </c>
      <c r="H439">
        <v>11</v>
      </c>
      <c r="I439" t="s">
        <v>195</v>
      </c>
      <c r="J439" t="s">
        <v>614</v>
      </c>
      <c r="K439">
        <v>0.79200000000000004</v>
      </c>
      <c r="L439" t="s">
        <v>985</v>
      </c>
      <c r="M439">
        <v>0.1539415969135714</v>
      </c>
      <c r="N439">
        <v>1.8440677226188029E-2</v>
      </c>
      <c r="O439">
        <v>-1.8779174952921021</v>
      </c>
      <c r="P439">
        <v>0.1149703349890504</v>
      </c>
      <c r="Q439">
        <v>0.1286678052081725</v>
      </c>
      <c r="R439">
        <v>0.18396966593232941</v>
      </c>
      <c r="S439">
        <v>-2.0505213495269481</v>
      </c>
      <c r="T439">
        <v>-1.6929843943055349</v>
      </c>
      <c r="U439">
        <v>0.6466578262760716</v>
      </c>
      <c r="V439">
        <v>1.001790876182606</v>
      </c>
      <c r="W439">
        <v>3840.0312273843342</v>
      </c>
      <c r="X439">
        <v>4117.6679117608983</v>
      </c>
      <c r="Y439">
        <v>0</v>
      </c>
      <c r="Z439">
        <v>-1.469224191433617</v>
      </c>
      <c r="AA439">
        <v>0.15096101317606581</v>
      </c>
      <c r="AB439">
        <v>0.17975988259655801</v>
      </c>
      <c r="AC439">
        <v>5.4962068991373257E-2</v>
      </c>
      <c r="AD439">
        <v>-1.6967776095503491</v>
      </c>
      <c r="AE439">
        <v>-1.1281275020953889</v>
      </c>
      <c r="AF439">
        <v>8.5209021928615028E-2</v>
      </c>
      <c r="AG439">
        <v>0.25915844968758073</v>
      </c>
      <c r="AH439">
        <v>1</v>
      </c>
      <c r="AI439">
        <v>1</v>
      </c>
      <c r="AJ439">
        <v>0.49099684927222281</v>
      </c>
      <c r="AK439">
        <v>0.24586631467970499</v>
      </c>
      <c r="AL439" t="s">
        <v>114</v>
      </c>
      <c r="AM439">
        <v>0.95466406843525098</v>
      </c>
      <c r="AN439">
        <v>3.769775284396263E-2</v>
      </c>
      <c r="AS439">
        <v>9.5380911738114957E-2</v>
      </c>
      <c r="AT439">
        <v>2.9466955315265879E-2</v>
      </c>
      <c r="AW439">
        <v>0.68599044965083145</v>
      </c>
      <c r="AX439">
        <v>0.11435913039026779</v>
      </c>
      <c r="AY439">
        <v>3.9268588255708482E-2</v>
      </c>
      <c r="AZ439">
        <v>6.8236713949452344E-3</v>
      </c>
      <c r="BA439">
        <v>0.91443996816421069</v>
      </c>
      <c r="BB439">
        <v>0.91016196657242121</v>
      </c>
      <c r="BC439">
        <v>0.89331685358530433</v>
      </c>
      <c r="BD439">
        <v>1</v>
      </c>
      <c r="BE439">
        <v>1</v>
      </c>
      <c r="BF439">
        <v>-7.1258333342144098E-2</v>
      </c>
      <c r="BG439">
        <v>1.5240885507602501E-2</v>
      </c>
      <c r="BH439">
        <v>-0.21388214953644771</v>
      </c>
      <c r="BI439">
        <v>0.1539415969135714</v>
      </c>
      <c r="BJ439">
        <v>-1.8779174952921021</v>
      </c>
      <c r="BK439">
        <v>-7.1258333342144098E-2</v>
      </c>
    </row>
    <row r="440" spans="1:63" x14ac:dyDescent="0.25">
      <c r="B440" t="s">
        <v>621</v>
      </c>
      <c r="C440" t="s">
        <v>674</v>
      </c>
      <c r="D440">
        <v>95</v>
      </c>
      <c r="E440">
        <v>0.16</v>
      </c>
      <c r="F440">
        <v>95</v>
      </c>
      <c r="G440">
        <v>0.8</v>
      </c>
      <c r="H440">
        <v>25</v>
      </c>
      <c r="I440" t="s">
        <v>195</v>
      </c>
      <c r="J440" t="s">
        <v>614</v>
      </c>
      <c r="K440">
        <v>0.79200000000000004</v>
      </c>
      <c r="L440" t="s">
        <v>986</v>
      </c>
      <c r="M440">
        <v>0.1539415969135714</v>
      </c>
      <c r="N440">
        <v>1.8440677226188029E-2</v>
      </c>
      <c r="O440">
        <v>-1.8779174952921021</v>
      </c>
      <c r="P440">
        <v>0.1149703349890504</v>
      </c>
      <c r="Q440">
        <v>0.1286678052081725</v>
      </c>
      <c r="R440">
        <v>0.18396966593232941</v>
      </c>
      <c r="S440">
        <v>-2.0505213495269481</v>
      </c>
      <c r="T440">
        <v>-1.6929843943055349</v>
      </c>
      <c r="U440">
        <v>0.6466578262760716</v>
      </c>
      <c r="V440">
        <v>1.001790876182606</v>
      </c>
      <c r="W440">
        <v>3840.0312273843342</v>
      </c>
      <c r="X440">
        <v>4117.6679117608983</v>
      </c>
      <c r="Y440">
        <v>0</v>
      </c>
      <c r="Z440">
        <v>-1.469224191433617</v>
      </c>
      <c r="AA440">
        <v>0.15096101317606581</v>
      </c>
      <c r="AB440">
        <v>0.17975988259655801</v>
      </c>
      <c r="AC440">
        <v>5.4962068991373257E-2</v>
      </c>
      <c r="AD440">
        <v>-1.6967776095503491</v>
      </c>
      <c r="AE440">
        <v>-1.1281275020953889</v>
      </c>
      <c r="AF440">
        <v>8.5209021928615028E-2</v>
      </c>
      <c r="AG440">
        <v>0.25915844968758073</v>
      </c>
      <c r="AH440">
        <v>1</v>
      </c>
      <c r="AI440">
        <v>1</v>
      </c>
      <c r="AJ440">
        <v>0.49099684927222281</v>
      </c>
      <c r="AK440">
        <v>0.24586631467970499</v>
      </c>
      <c r="AL440" t="s">
        <v>114</v>
      </c>
      <c r="AM440">
        <v>0.95466406843525098</v>
      </c>
      <c r="AN440">
        <v>3.769775284396263E-2</v>
      </c>
      <c r="AS440">
        <v>9.5380911738114957E-2</v>
      </c>
      <c r="AT440">
        <v>2.9466955315265879E-2</v>
      </c>
      <c r="AW440">
        <v>0.68599044965083145</v>
      </c>
      <c r="AX440">
        <v>0.11435913039026779</v>
      </c>
      <c r="AY440">
        <v>3.9268588255708482E-2</v>
      </c>
      <c r="AZ440">
        <v>6.8236713949452344E-3</v>
      </c>
      <c r="BA440">
        <v>0.91443996816421069</v>
      </c>
      <c r="BB440">
        <v>0.91016196657242121</v>
      </c>
      <c r="BC440">
        <v>0.89331685358530433</v>
      </c>
      <c r="BD440">
        <v>1</v>
      </c>
      <c r="BE440">
        <v>1</v>
      </c>
      <c r="BF440">
        <v>-6.3208725846217076E-2</v>
      </c>
      <c r="BG440">
        <v>1.5441839698666259E-2</v>
      </c>
      <c r="BH440">
        <v>-0.2442991769243269</v>
      </c>
      <c r="BI440">
        <v>0.1539415969135714</v>
      </c>
      <c r="BJ440">
        <v>-1.8779174952921021</v>
      </c>
      <c r="BK440">
        <v>-6.3208725846217076E-2</v>
      </c>
    </row>
    <row r="441" spans="1:63" x14ac:dyDescent="0.25">
      <c r="B441" t="s">
        <v>622</v>
      </c>
      <c r="C441" t="s">
        <v>674</v>
      </c>
      <c r="D441">
        <v>100</v>
      </c>
      <c r="E441">
        <v>0.13</v>
      </c>
      <c r="F441">
        <v>100</v>
      </c>
      <c r="G441">
        <v>0.78</v>
      </c>
      <c r="H441">
        <v>84</v>
      </c>
      <c r="I441" t="s">
        <v>195</v>
      </c>
      <c r="J441" t="s">
        <v>614</v>
      </c>
      <c r="K441">
        <v>0.79200000000000004</v>
      </c>
      <c r="L441" t="s">
        <v>984</v>
      </c>
      <c r="M441">
        <v>0.1539415969135714</v>
      </c>
      <c r="N441">
        <v>1.8440677226188029E-2</v>
      </c>
      <c r="O441">
        <v>-1.8779174952921021</v>
      </c>
      <c r="P441">
        <v>0.1149703349890504</v>
      </c>
      <c r="Q441">
        <v>0.1286678052081725</v>
      </c>
      <c r="R441">
        <v>0.18396966593232941</v>
      </c>
      <c r="S441">
        <v>-2.0505213495269481</v>
      </c>
      <c r="T441">
        <v>-1.6929843943055349</v>
      </c>
      <c r="U441">
        <v>0.6466578262760716</v>
      </c>
      <c r="V441">
        <v>1.001790876182606</v>
      </c>
      <c r="W441">
        <v>3840.0312273843342</v>
      </c>
      <c r="X441">
        <v>4117.6679117608983</v>
      </c>
      <c r="Y441">
        <v>0</v>
      </c>
      <c r="Z441">
        <v>-1.469224191433617</v>
      </c>
      <c r="AA441">
        <v>0.15096101317606581</v>
      </c>
      <c r="AB441">
        <v>0.17975988259655801</v>
      </c>
      <c r="AC441">
        <v>5.4962068991373257E-2</v>
      </c>
      <c r="AD441">
        <v>-1.6967776095503491</v>
      </c>
      <c r="AE441">
        <v>-1.1281275020953889</v>
      </c>
      <c r="AF441">
        <v>8.5209021928615028E-2</v>
      </c>
      <c r="AG441">
        <v>0.25915844968758073</v>
      </c>
      <c r="AH441">
        <v>1</v>
      </c>
      <c r="AI441">
        <v>1</v>
      </c>
      <c r="AJ441">
        <v>0.49099684927222281</v>
      </c>
      <c r="AK441">
        <v>0.24586631467970499</v>
      </c>
      <c r="AL441" t="s">
        <v>114</v>
      </c>
      <c r="AM441">
        <v>0.95466406843525098</v>
      </c>
      <c r="AN441">
        <v>3.769775284396263E-2</v>
      </c>
      <c r="AS441">
        <v>9.5380911738114957E-2</v>
      </c>
      <c r="AT441">
        <v>2.9466955315265879E-2</v>
      </c>
      <c r="AW441">
        <v>0.68599044965083145</v>
      </c>
      <c r="AX441">
        <v>0.11435913039026779</v>
      </c>
      <c r="AY441">
        <v>3.9268588255708482E-2</v>
      </c>
      <c r="AZ441">
        <v>6.8236713949452344E-3</v>
      </c>
      <c r="BA441">
        <v>0.91443996816421069</v>
      </c>
      <c r="BB441">
        <v>0.91016196657242121</v>
      </c>
      <c r="BC441">
        <v>0.89331685358530433</v>
      </c>
      <c r="BD441">
        <v>1</v>
      </c>
      <c r="BE441">
        <v>1</v>
      </c>
      <c r="BF441">
        <v>-8.0137148963863272E-2</v>
      </c>
      <c r="BG441">
        <v>1.514796874044623E-2</v>
      </c>
      <c r="BH441">
        <v>-0.1890255510247438</v>
      </c>
      <c r="BI441">
        <v>0.1539415969135714</v>
      </c>
      <c r="BJ441">
        <v>-1.8779174952921021</v>
      </c>
      <c r="BK441">
        <v>-8.0137148963863272E-2</v>
      </c>
    </row>
    <row r="442" spans="1:63" x14ac:dyDescent="0.25">
      <c r="B442" t="s">
        <v>623</v>
      </c>
      <c r="C442" t="s">
        <v>674</v>
      </c>
      <c r="D442">
        <v>100</v>
      </c>
      <c r="E442">
        <v>0.24</v>
      </c>
      <c r="F442">
        <v>100</v>
      </c>
      <c r="G442">
        <v>0.73</v>
      </c>
      <c r="H442">
        <v>3.7</v>
      </c>
      <c r="I442" t="s">
        <v>195</v>
      </c>
      <c r="J442" t="s">
        <v>615</v>
      </c>
      <c r="K442">
        <v>0.73</v>
      </c>
      <c r="L442" t="s">
        <v>987</v>
      </c>
      <c r="M442">
        <v>0.1884147643761134</v>
      </c>
      <c r="N442">
        <v>1.9684008841962711E-2</v>
      </c>
      <c r="O442">
        <v>-1.674095907443188</v>
      </c>
      <c r="P442">
        <v>9.9001090663588781E-2</v>
      </c>
      <c r="Q442">
        <v>0.16389837227712309</v>
      </c>
      <c r="R442">
        <v>0.21445113066395879</v>
      </c>
      <c r="S442">
        <v>-1.808508724553699</v>
      </c>
      <c r="T442">
        <v>-1.5396733967102421</v>
      </c>
      <c r="U442">
        <v>0.9952244988749418</v>
      </c>
      <c r="V442">
        <v>1.0022724469577791</v>
      </c>
      <c r="W442">
        <v>1457.3984488140591</v>
      </c>
      <c r="X442">
        <v>2303.0196591832059</v>
      </c>
      <c r="Y442">
        <v>1</v>
      </c>
      <c r="Z442">
        <v>-1.1748080813905331</v>
      </c>
      <c r="AA442">
        <v>0.18445970130460951</v>
      </c>
      <c r="AB442">
        <v>0.15342730074682831</v>
      </c>
      <c r="AC442">
        <v>4.8329290370291843E-2</v>
      </c>
      <c r="AD442">
        <v>-1.3801577563491669</v>
      </c>
      <c r="AE442">
        <v>-0.89684363994421612</v>
      </c>
      <c r="AF442">
        <v>0.11735026621285551</v>
      </c>
      <c r="AG442">
        <v>0.27364379481029888</v>
      </c>
      <c r="AH442">
        <v>1</v>
      </c>
      <c r="AI442">
        <v>1</v>
      </c>
      <c r="AJ442">
        <v>0.49705719143790489</v>
      </c>
      <c r="AK442">
        <v>9.999438163010485E-2</v>
      </c>
      <c r="AL442" t="s">
        <v>114</v>
      </c>
      <c r="AM442">
        <v>0.95466406843525098</v>
      </c>
      <c r="AN442">
        <v>3.769775284396263E-2</v>
      </c>
      <c r="AS442">
        <v>9.5380911738114957E-2</v>
      </c>
      <c r="AT442">
        <v>2.9466955315265879E-2</v>
      </c>
      <c r="AW442">
        <v>0.68599044965083145</v>
      </c>
      <c r="AX442">
        <v>0.11435913039026779</v>
      </c>
      <c r="AY442">
        <v>3.9268588255708482E-2</v>
      </c>
      <c r="AZ442">
        <v>6.8236713949452344E-3</v>
      </c>
      <c r="BA442">
        <v>0.91443996816421069</v>
      </c>
      <c r="BB442">
        <v>0.91016196657242121</v>
      </c>
      <c r="BC442">
        <v>0.89331685358530433</v>
      </c>
      <c r="BD442">
        <v>1</v>
      </c>
      <c r="BE442">
        <v>1</v>
      </c>
      <c r="BF442">
        <v>-0.13009130971367991</v>
      </c>
      <c r="BG442">
        <v>1.5104290831685199E-2</v>
      </c>
      <c r="BH442">
        <v>-0.11610530222909191</v>
      </c>
      <c r="BI442">
        <v>0.1884147643761134</v>
      </c>
      <c r="BJ442">
        <v>-1.674095907443188</v>
      </c>
      <c r="BK442">
        <v>-0.13009130971367991</v>
      </c>
    </row>
    <row r="443" spans="1:63" x14ac:dyDescent="0.25">
      <c r="B443" t="s">
        <v>624</v>
      </c>
      <c r="C443" t="s">
        <v>674</v>
      </c>
      <c r="D443">
        <v>100</v>
      </c>
      <c r="E443">
        <v>0.2</v>
      </c>
      <c r="F443">
        <v>100</v>
      </c>
      <c r="G443">
        <v>0.73</v>
      </c>
      <c r="H443">
        <v>11.5</v>
      </c>
      <c r="I443" t="s">
        <v>195</v>
      </c>
      <c r="J443" t="s">
        <v>615</v>
      </c>
      <c r="K443">
        <v>0.73</v>
      </c>
      <c r="L443" t="s">
        <v>987</v>
      </c>
      <c r="M443">
        <v>0.1884147643761134</v>
      </c>
      <c r="N443">
        <v>1.9684008841962711E-2</v>
      </c>
      <c r="O443">
        <v>-1.674095907443188</v>
      </c>
      <c r="P443">
        <v>9.9001090663588781E-2</v>
      </c>
      <c r="Q443">
        <v>0.16389837227712309</v>
      </c>
      <c r="R443">
        <v>0.21445113066395879</v>
      </c>
      <c r="S443">
        <v>-1.808508724553699</v>
      </c>
      <c r="T443">
        <v>-1.5396733967102421</v>
      </c>
      <c r="U443">
        <v>0.9952244988749418</v>
      </c>
      <c r="V443">
        <v>1.0022724469577791</v>
      </c>
      <c r="W443">
        <v>1457.3984488140591</v>
      </c>
      <c r="X443">
        <v>2303.0196591832059</v>
      </c>
      <c r="Y443">
        <v>1</v>
      </c>
      <c r="Z443">
        <v>-1.1748080813905331</v>
      </c>
      <c r="AA443">
        <v>0.18445970130460951</v>
      </c>
      <c r="AB443">
        <v>0.15342730074682831</v>
      </c>
      <c r="AC443">
        <v>4.8329290370291843E-2</v>
      </c>
      <c r="AD443">
        <v>-1.3801577563491669</v>
      </c>
      <c r="AE443">
        <v>-0.89684363994421612</v>
      </c>
      <c r="AF443">
        <v>0.11735026621285551</v>
      </c>
      <c r="AG443">
        <v>0.27364379481029888</v>
      </c>
      <c r="AH443">
        <v>1</v>
      </c>
      <c r="AI443">
        <v>1</v>
      </c>
      <c r="AJ443">
        <v>0.49705719143790489</v>
      </c>
      <c r="AK443">
        <v>9.999438163010485E-2</v>
      </c>
      <c r="AL443" t="s">
        <v>114</v>
      </c>
      <c r="AM443">
        <v>0.95466406843525098</v>
      </c>
      <c r="AN443">
        <v>3.769775284396263E-2</v>
      </c>
      <c r="AS443">
        <v>9.5380911738114957E-2</v>
      </c>
      <c r="AT443">
        <v>2.9466955315265879E-2</v>
      </c>
      <c r="AW443">
        <v>0.68599044965083145</v>
      </c>
      <c r="AX443">
        <v>0.11435913039026779</v>
      </c>
      <c r="AY443">
        <v>3.9268588255708482E-2</v>
      </c>
      <c r="AZ443">
        <v>6.8236713949452344E-3</v>
      </c>
      <c r="BA443">
        <v>0.91443996816421069</v>
      </c>
      <c r="BB443">
        <v>0.91016196657242121</v>
      </c>
      <c r="BC443">
        <v>0.89331685358530433</v>
      </c>
      <c r="BD443">
        <v>1</v>
      </c>
      <c r="BE443">
        <v>1</v>
      </c>
      <c r="BF443">
        <v>-0.13009467429883631</v>
      </c>
      <c r="BG443">
        <v>1.513559998449647E-2</v>
      </c>
      <c r="BH443">
        <v>-0.11634296381517489</v>
      </c>
      <c r="BI443">
        <v>0.1884147643761134</v>
      </c>
      <c r="BJ443">
        <v>-1.674095907443188</v>
      </c>
      <c r="BK443">
        <v>-0.13009467429883631</v>
      </c>
    </row>
    <row r="444" spans="1:63" x14ac:dyDescent="0.25">
      <c r="B444" t="s">
        <v>617</v>
      </c>
      <c r="C444" t="s">
        <v>674</v>
      </c>
      <c r="D444">
        <v>100</v>
      </c>
      <c r="E444">
        <v>0.15</v>
      </c>
      <c r="F444">
        <v>100</v>
      </c>
      <c r="G444">
        <v>0.73</v>
      </c>
      <c r="H444">
        <v>47.5</v>
      </c>
      <c r="I444" t="s">
        <v>195</v>
      </c>
      <c r="J444" t="s">
        <v>615</v>
      </c>
      <c r="K444">
        <v>0.73</v>
      </c>
      <c r="L444" t="s">
        <v>987</v>
      </c>
      <c r="M444">
        <v>0.1884147643761134</v>
      </c>
      <c r="N444">
        <v>1.9684008841962711E-2</v>
      </c>
      <c r="O444">
        <v>-1.674095907443188</v>
      </c>
      <c r="P444">
        <v>9.9001090663588781E-2</v>
      </c>
      <c r="Q444">
        <v>0.16389837227712309</v>
      </c>
      <c r="R444">
        <v>0.21445113066395879</v>
      </c>
      <c r="S444">
        <v>-1.808508724553699</v>
      </c>
      <c r="T444">
        <v>-1.5396733967102421</v>
      </c>
      <c r="U444">
        <v>0.9952244988749418</v>
      </c>
      <c r="V444">
        <v>1.0022724469577791</v>
      </c>
      <c r="W444">
        <v>1457.3984488140591</v>
      </c>
      <c r="X444">
        <v>2303.0196591832059</v>
      </c>
      <c r="Y444">
        <v>1</v>
      </c>
      <c r="Z444">
        <v>-1.1748080813905331</v>
      </c>
      <c r="AA444">
        <v>0.18445970130460951</v>
      </c>
      <c r="AB444">
        <v>0.15342730074682831</v>
      </c>
      <c r="AC444">
        <v>4.8329290370291843E-2</v>
      </c>
      <c r="AD444">
        <v>-1.3801577563491669</v>
      </c>
      <c r="AE444">
        <v>-0.89684363994421612</v>
      </c>
      <c r="AF444">
        <v>0.11735026621285551</v>
      </c>
      <c r="AG444">
        <v>0.27364379481029888</v>
      </c>
      <c r="AH444">
        <v>1</v>
      </c>
      <c r="AI444">
        <v>1</v>
      </c>
      <c r="AJ444">
        <v>0.49705719143790489</v>
      </c>
      <c r="AK444">
        <v>9.999438163010485E-2</v>
      </c>
      <c r="AL444" t="s">
        <v>114</v>
      </c>
      <c r="AM444">
        <v>0.95466406843525098</v>
      </c>
      <c r="AN444">
        <v>3.769775284396263E-2</v>
      </c>
      <c r="AS444">
        <v>9.5380911738114957E-2</v>
      </c>
      <c r="AT444">
        <v>2.9466955315265879E-2</v>
      </c>
      <c r="AW444">
        <v>0.68599044965083145</v>
      </c>
      <c r="AX444">
        <v>0.11435913039026779</v>
      </c>
      <c r="AY444">
        <v>3.9268588255708482E-2</v>
      </c>
      <c r="AZ444">
        <v>6.8236713949452344E-3</v>
      </c>
      <c r="BA444">
        <v>0.91443996816421069</v>
      </c>
      <c r="BB444">
        <v>0.91016196657242121</v>
      </c>
      <c r="BC444">
        <v>0.89331685358530433</v>
      </c>
      <c r="BD444">
        <v>1</v>
      </c>
      <c r="BE444">
        <v>1</v>
      </c>
      <c r="BF444">
        <v>-0.13007592660864309</v>
      </c>
      <c r="BG444">
        <v>1.516182683920504E-2</v>
      </c>
      <c r="BH444">
        <v>-0.11656135946524621</v>
      </c>
      <c r="BI444">
        <v>0.1884147643761134</v>
      </c>
      <c r="BJ444">
        <v>-1.674095907443188</v>
      </c>
      <c r="BK444">
        <v>-0.13007592660864309</v>
      </c>
    </row>
    <row r="445" spans="1:63" x14ac:dyDescent="0.25">
      <c r="B445" t="s">
        <v>618</v>
      </c>
      <c r="C445" t="s">
        <v>674</v>
      </c>
      <c r="D445">
        <v>100</v>
      </c>
      <c r="E445">
        <v>0.22</v>
      </c>
      <c r="F445">
        <v>100</v>
      </c>
      <c r="G445">
        <v>0.63</v>
      </c>
      <c r="H445">
        <v>12</v>
      </c>
      <c r="I445" t="s">
        <v>195</v>
      </c>
      <c r="J445" t="s">
        <v>616</v>
      </c>
      <c r="K445">
        <v>0.6366666666666666</v>
      </c>
      <c r="L445" t="s">
        <v>988</v>
      </c>
      <c r="M445">
        <v>0.21229513505033859</v>
      </c>
      <c r="N445">
        <v>1.349116787799735E-2</v>
      </c>
      <c r="O445">
        <v>-1.55177890879473</v>
      </c>
      <c r="P445">
        <v>6.3274247354565202E-2</v>
      </c>
      <c r="Q445">
        <v>0.1921571616806956</v>
      </c>
      <c r="R445">
        <v>0.23298662793916769</v>
      </c>
      <c r="S445">
        <v>-1.6494416913699219</v>
      </c>
      <c r="T445">
        <v>-1.4567742178998311</v>
      </c>
      <c r="U445">
        <v>0.79975856327815587</v>
      </c>
      <c r="V445">
        <v>1.0013604904459801</v>
      </c>
      <c r="W445">
        <v>3812.5344204588032</v>
      </c>
      <c r="X445">
        <v>3829.3999787109892</v>
      </c>
      <c r="Y445">
        <v>0</v>
      </c>
      <c r="Z445">
        <v>-1.09285540379079</v>
      </c>
      <c r="AA445">
        <v>0.16863463796937889</v>
      </c>
      <c r="AB445">
        <v>0.1073142772844469</v>
      </c>
      <c r="AC445">
        <v>4.1727603542471729E-2</v>
      </c>
      <c r="AD445">
        <v>-1.2526424510710981</v>
      </c>
      <c r="AE445">
        <v>-0.90707019481696427</v>
      </c>
      <c r="AF445">
        <v>0.1071775718546461</v>
      </c>
      <c r="AG445">
        <v>0.24281956252532311</v>
      </c>
      <c r="AH445">
        <v>1</v>
      </c>
      <c r="AI445">
        <v>1</v>
      </c>
      <c r="AJ445">
        <v>0.48459048356121148</v>
      </c>
      <c r="AK445">
        <v>0.22162812284107461</v>
      </c>
      <c r="AL445" t="s">
        <v>114</v>
      </c>
      <c r="AM445">
        <v>0.95466406843525098</v>
      </c>
      <c r="AN445">
        <v>3.769775284396263E-2</v>
      </c>
      <c r="AS445">
        <v>9.5380911738114957E-2</v>
      </c>
      <c r="AT445">
        <v>2.9466955315265879E-2</v>
      </c>
      <c r="AW445">
        <v>0.68599044965083145</v>
      </c>
      <c r="AX445">
        <v>0.11435913039026779</v>
      </c>
      <c r="AY445">
        <v>3.9268588255708482E-2</v>
      </c>
      <c r="AZ445">
        <v>6.8236713949452344E-3</v>
      </c>
      <c r="BA445">
        <v>0.91443996816421069</v>
      </c>
      <c r="BB445">
        <v>0.91016196657242121</v>
      </c>
      <c r="BC445">
        <v>0.89331685358530433</v>
      </c>
      <c r="BD445">
        <v>1</v>
      </c>
      <c r="BE445">
        <v>1</v>
      </c>
      <c r="BF445">
        <v>-0.23017131096385071</v>
      </c>
      <c r="BG445">
        <v>1.514353804890445E-2</v>
      </c>
      <c r="BH445">
        <v>-6.5792465557459531E-2</v>
      </c>
      <c r="BI445">
        <v>0.21229513505033859</v>
      </c>
      <c r="BJ445">
        <v>-1.55177890879473</v>
      </c>
      <c r="BK445">
        <v>-0.23017131096385071</v>
      </c>
    </row>
    <row r="446" spans="1:63" x14ac:dyDescent="0.25">
      <c r="B446" t="s">
        <v>625</v>
      </c>
      <c r="C446" t="s">
        <v>674</v>
      </c>
      <c r="D446">
        <v>100</v>
      </c>
      <c r="E446">
        <v>0.16</v>
      </c>
      <c r="F446">
        <v>100</v>
      </c>
      <c r="G446">
        <v>0.63</v>
      </c>
      <c r="H446">
        <v>60.5</v>
      </c>
      <c r="I446" t="s">
        <v>195</v>
      </c>
      <c r="J446" t="s">
        <v>616</v>
      </c>
      <c r="K446">
        <v>0.6366666666666666</v>
      </c>
      <c r="L446" t="s">
        <v>988</v>
      </c>
      <c r="M446">
        <v>0.21229513505033859</v>
      </c>
      <c r="N446">
        <v>1.349116787799735E-2</v>
      </c>
      <c r="O446">
        <v>-1.55177890879473</v>
      </c>
      <c r="P446">
        <v>6.3274247354565202E-2</v>
      </c>
      <c r="Q446">
        <v>0.1921571616806956</v>
      </c>
      <c r="R446">
        <v>0.23298662793916769</v>
      </c>
      <c r="S446">
        <v>-1.6494416913699219</v>
      </c>
      <c r="T446">
        <v>-1.4567742178998311</v>
      </c>
      <c r="U446">
        <v>0.79975856327815587</v>
      </c>
      <c r="V446">
        <v>1.0013604904459801</v>
      </c>
      <c r="W446">
        <v>3812.5344204588032</v>
      </c>
      <c r="X446">
        <v>3829.3999787109892</v>
      </c>
      <c r="Y446">
        <v>0</v>
      </c>
      <c r="Z446">
        <v>-1.09285540379079</v>
      </c>
      <c r="AA446">
        <v>0.16863463796937889</v>
      </c>
      <c r="AB446">
        <v>0.1073142772844469</v>
      </c>
      <c r="AC446">
        <v>4.1727603542471729E-2</v>
      </c>
      <c r="AD446">
        <v>-1.2526424510710981</v>
      </c>
      <c r="AE446">
        <v>-0.90707019481696427</v>
      </c>
      <c r="AF446">
        <v>0.1071775718546461</v>
      </c>
      <c r="AG446">
        <v>0.24281956252532311</v>
      </c>
      <c r="AH446">
        <v>1</v>
      </c>
      <c r="AI446">
        <v>1</v>
      </c>
      <c r="AJ446">
        <v>0.48459048356121148</v>
      </c>
      <c r="AK446">
        <v>0.22162812284107461</v>
      </c>
      <c r="AL446" t="s">
        <v>114</v>
      </c>
      <c r="AM446">
        <v>0.95466406843525098</v>
      </c>
      <c r="AN446">
        <v>3.769775284396263E-2</v>
      </c>
      <c r="AS446">
        <v>9.5380911738114957E-2</v>
      </c>
      <c r="AT446">
        <v>2.9466955315265879E-2</v>
      </c>
      <c r="AW446">
        <v>0.68599044965083145</v>
      </c>
      <c r="AX446">
        <v>0.11435913039026779</v>
      </c>
      <c r="AY446">
        <v>3.9268588255708482E-2</v>
      </c>
      <c r="AZ446">
        <v>6.8236713949452344E-3</v>
      </c>
      <c r="BA446">
        <v>0.91443996816421069</v>
      </c>
      <c r="BB446">
        <v>0.91016196657242121</v>
      </c>
      <c r="BC446">
        <v>0.89331685358530433</v>
      </c>
      <c r="BD446">
        <v>1</v>
      </c>
      <c r="BE446">
        <v>1</v>
      </c>
      <c r="BF446">
        <v>-0.23013452625930961</v>
      </c>
      <c r="BG446">
        <v>1.512309190601036E-2</v>
      </c>
      <c r="BH446">
        <v>-6.5714137516984544E-2</v>
      </c>
      <c r="BI446">
        <v>0.21229513505033859</v>
      </c>
      <c r="BJ446">
        <v>-1.55177890879473</v>
      </c>
      <c r="BK446">
        <v>-0.23013452625930961</v>
      </c>
    </row>
    <row r="447" spans="1:63" x14ac:dyDescent="0.25">
      <c r="B447" t="s">
        <v>873</v>
      </c>
      <c r="C447" t="s">
        <v>674</v>
      </c>
      <c r="D447">
        <v>100</v>
      </c>
      <c r="E447">
        <v>0.24</v>
      </c>
      <c r="F447">
        <v>100</v>
      </c>
      <c r="G447">
        <v>0.64</v>
      </c>
      <c r="H447">
        <v>5.5</v>
      </c>
      <c r="I447" t="s">
        <v>195</v>
      </c>
      <c r="J447" t="s">
        <v>616</v>
      </c>
      <c r="K447">
        <v>0.6366666666666666</v>
      </c>
      <c r="L447" t="s">
        <v>988</v>
      </c>
      <c r="M447">
        <v>0.21229513505033859</v>
      </c>
      <c r="N447">
        <v>1.349116787799735E-2</v>
      </c>
      <c r="O447">
        <v>-1.55177890879473</v>
      </c>
      <c r="P447">
        <v>6.3274247354565202E-2</v>
      </c>
      <c r="Q447">
        <v>0.1921571616806956</v>
      </c>
      <c r="R447">
        <v>0.23298662793916769</v>
      </c>
      <c r="S447">
        <v>-1.6494416913699219</v>
      </c>
      <c r="T447">
        <v>-1.4567742178998311</v>
      </c>
      <c r="U447">
        <v>0.79975856327815587</v>
      </c>
      <c r="V447">
        <v>1.0013604904459801</v>
      </c>
      <c r="W447">
        <v>3812.5344204588032</v>
      </c>
      <c r="X447">
        <v>3829.3999787109892</v>
      </c>
      <c r="Y447">
        <v>0</v>
      </c>
      <c r="Z447">
        <v>-1.09285540379079</v>
      </c>
      <c r="AA447">
        <v>0.16863463796937889</v>
      </c>
      <c r="AB447">
        <v>0.1073142772844469</v>
      </c>
      <c r="AC447">
        <v>4.1727603542471729E-2</v>
      </c>
      <c r="AD447">
        <v>-1.2526424510710981</v>
      </c>
      <c r="AE447">
        <v>-0.90707019481696427</v>
      </c>
      <c r="AF447">
        <v>0.1071775718546461</v>
      </c>
      <c r="AG447">
        <v>0.24281956252532311</v>
      </c>
      <c r="AH447">
        <v>1</v>
      </c>
      <c r="AI447">
        <v>1</v>
      </c>
      <c r="AJ447">
        <v>0.48459048356121148</v>
      </c>
      <c r="AK447">
        <v>0.22162812284107461</v>
      </c>
      <c r="AL447" t="s">
        <v>114</v>
      </c>
      <c r="AM447">
        <v>0.95466406843525098</v>
      </c>
      <c r="AN447">
        <v>3.769775284396263E-2</v>
      </c>
      <c r="AS447">
        <v>9.5380911738114957E-2</v>
      </c>
      <c r="AT447">
        <v>2.9466955315265879E-2</v>
      </c>
      <c r="AW447">
        <v>0.68599044965083145</v>
      </c>
      <c r="AX447">
        <v>0.11435913039026779</v>
      </c>
      <c r="AY447">
        <v>3.9268588255708482E-2</v>
      </c>
      <c r="AZ447">
        <v>6.8236713949452344E-3</v>
      </c>
      <c r="BA447">
        <v>0.91443996816421069</v>
      </c>
      <c r="BB447">
        <v>0.91016196657242121</v>
      </c>
      <c r="BC447">
        <v>0.89331685358530433</v>
      </c>
      <c r="BD447">
        <v>1</v>
      </c>
      <c r="BE447">
        <v>1</v>
      </c>
      <c r="BF447">
        <v>-0.22010678574979611</v>
      </c>
      <c r="BG447">
        <v>1.514683604049263E-2</v>
      </c>
      <c r="BH447">
        <v>-6.8815852218707271E-2</v>
      </c>
      <c r="BI447">
        <v>0.21229513505033859</v>
      </c>
      <c r="BJ447">
        <v>-1.55177890879473</v>
      </c>
      <c r="BK447">
        <v>-0.22010678574979611</v>
      </c>
    </row>
    <row r="448" spans="1:63" x14ac:dyDescent="0.25">
      <c r="B448" t="s">
        <v>875</v>
      </c>
      <c r="C448" t="s">
        <v>674</v>
      </c>
      <c r="D448">
        <v>100</v>
      </c>
      <c r="E448">
        <v>0.26</v>
      </c>
      <c r="F448">
        <v>100</v>
      </c>
      <c r="G448">
        <v>0.63</v>
      </c>
      <c r="H448">
        <v>11</v>
      </c>
      <c r="I448" t="s">
        <v>195</v>
      </c>
      <c r="J448" t="s">
        <v>616</v>
      </c>
      <c r="K448">
        <v>0.6366666666666666</v>
      </c>
      <c r="L448" t="s">
        <v>988</v>
      </c>
      <c r="M448">
        <v>0.21229513505033859</v>
      </c>
      <c r="N448">
        <v>1.349116787799735E-2</v>
      </c>
      <c r="O448">
        <v>-1.55177890879473</v>
      </c>
      <c r="P448">
        <v>6.3274247354565202E-2</v>
      </c>
      <c r="Q448">
        <v>0.1921571616806956</v>
      </c>
      <c r="R448">
        <v>0.23298662793916769</v>
      </c>
      <c r="S448">
        <v>-1.6494416913699219</v>
      </c>
      <c r="T448">
        <v>-1.4567742178998311</v>
      </c>
      <c r="U448">
        <v>0.79975856327815587</v>
      </c>
      <c r="V448">
        <v>1.0013604904459801</v>
      </c>
      <c r="W448">
        <v>3812.5344204588032</v>
      </c>
      <c r="X448">
        <v>3829.3999787109892</v>
      </c>
      <c r="Y448">
        <v>0</v>
      </c>
      <c r="Z448">
        <v>-1.09285540379079</v>
      </c>
      <c r="AA448">
        <v>0.16863463796937889</v>
      </c>
      <c r="AB448">
        <v>0.1073142772844469</v>
      </c>
      <c r="AC448">
        <v>4.1727603542471729E-2</v>
      </c>
      <c r="AD448">
        <v>-1.2526424510710981</v>
      </c>
      <c r="AE448">
        <v>-0.90707019481696427</v>
      </c>
      <c r="AF448">
        <v>0.1071775718546461</v>
      </c>
      <c r="AG448">
        <v>0.24281956252532311</v>
      </c>
      <c r="AH448">
        <v>1</v>
      </c>
      <c r="AI448">
        <v>1</v>
      </c>
      <c r="AJ448">
        <v>0.48459048356121148</v>
      </c>
      <c r="AK448">
        <v>0.22162812284107461</v>
      </c>
      <c r="AL448" t="s">
        <v>114</v>
      </c>
      <c r="AM448">
        <v>0.95466406843525098</v>
      </c>
      <c r="AN448">
        <v>3.769775284396263E-2</v>
      </c>
      <c r="AS448">
        <v>9.5380911738114957E-2</v>
      </c>
      <c r="AT448">
        <v>2.9466955315265879E-2</v>
      </c>
      <c r="AW448">
        <v>0.68599044965083145</v>
      </c>
      <c r="AX448">
        <v>0.11435913039026779</v>
      </c>
      <c r="AY448">
        <v>3.9268588255708482E-2</v>
      </c>
      <c r="AZ448">
        <v>6.8236713949452344E-3</v>
      </c>
      <c r="BA448">
        <v>0.91443996816421069</v>
      </c>
      <c r="BB448">
        <v>0.91016196657242121</v>
      </c>
      <c r="BC448">
        <v>0.89331685358530433</v>
      </c>
      <c r="BD448">
        <v>1</v>
      </c>
      <c r="BE448">
        <v>1</v>
      </c>
      <c r="BF448">
        <v>-0.23007262911105089</v>
      </c>
      <c r="BG448">
        <v>1.5163997221175949E-2</v>
      </c>
      <c r="BH448">
        <v>-6.5909609846969794E-2</v>
      </c>
      <c r="BI448">
        <v>0.21229513505033859</v>
      </c>
      <c r="BJ448">
        <v>-1.55177890879473</v>
      </c>
      <c r="BK448">
        <v>-0.23007262911105089</v>
      </c>
    </row>
    <row r="449" spans="1:63" x14ac:dyDescent="0.25">
      <c r="B449" t="s">
        <v>876</v>
      </c>
      <c r="C449" t="s">
        <v>674</v>
      </c>
      <c r="D449">
        <v>100</v>
      </c>
      <c r="E449">
        <v>0.28999999999999998</v>
      </c>
      <c r="F449">
        <v>100</v>
      </c>
      <c r="G449">
        <v>0.64</v>
      </c>
      <c r="H449">
        <v>2.6</v>
      </c>
      <c r="I449" t="s">
        <v>195</v>
      </c>
      <c r="J449" t="s">
        <v>616</v>
      </c>
      <c r="K449">
        <v>0.6366666666666666</v>
      </c>
      <c r="L449" t="s">
        <v>988</v>
      </c>
      <c r="M449">
        <v>0.21229513505033859</v>
      </c>
      <c r="N449">
        <v>1.349116787799735E-2</v>
      </c>
      <c r="O449">
        <v>-1.55177890879473</v>
      </c>
      <c r="P449">
        <v>6.3274247354565202E-2</v>
      </c>
      <c r="Q449">
        <v>0.1921571616806956</v>
      </c>
      <c r="R449">
        <v>0.23298662793916769</v>
      </c>
      <c r="S449">
        <v>-1.6494416913699219</v>
      </c>
      <c r="T449">
        <v>-1.4567742178998311</v>
      </c>
      <c r="U449">
        <v>0.79975856327815587</v>
      </c>
      <c r="V449">
        <v>1.0013604904459801</v>
      </c>
      <c r="W449">
        <v>3812.5344204588032</v>
      </c>
      <c r="X449">
        <v>3829.3999787109892</v>
      </c>
      <c r="Y449">
        <v>0</v>
      </c>
      <c r="Z449">
        <v>-1.09285540379079</v>
      </c>
      <c r="AA449">
        <v>0.16863463796937889</v>
      </c>
      <c r="AB449">
        <v>0.1073142772844469</v>
      </c>
      <c r="AC449">
        <v>4.1727603542471729E-2</v>
      </c>
      <c r="AD449">
        <v>-1.2526424510710981</v>
      </c>
      <c r="AE449">
        <v>-0.90707019481696427</v>
      </c>
      <c r="AF449">
        <v>0.1071775718546461</v>
      </c>
      <c r="AG449">
        <v>0.24281956252532311</v>
      </c>
      <c r="AH449">
        <v>1</v>
      </c>
      <c r="AI449">
        <v>1</v>
      </c>
      <c r="AJ449">
        <v>0.48459048356121148</v>
      </c>
      <c r="AK449">
        <v>0.22162812284107461</v>
      </c>
      <c r="AL449" t="s">
        <v>114</v>
      </c>
      <c r="AM449">
        <v>0.95466406843525098</v>
      </c>
      <c r="AN449">
        <v>3.769775284396263E-2</v>
      </c>
      <c r="AS449">
        <v>9.5380911738114957E-2</v>
      </c>
      <c r="AT449">
        <v>2.9466955315265879E-2</v>
      </c>
      <c r="AW449">
        <v>0.68599044965083145</v>
      </c>
      <c r="AX449">
        <v>0.11435913039026779</v>
      </c>
      <c r="AY449">
        <v>3.9268588255708482E-2</v>
      </c>
      <c r="AZ449">
        <v>6.8236713949452344E-3</v>
      </c>
      <c r="BA449">
        <v>0.91443996816421069</v>
      </c>
      <c r="BB449">
        <v>0.91016196657242121</v>
      </c>
      <c r="BC449">
        <v>0.89331685358530433</v>
      </c>
      <c r="BD449">
        <v>1</v>
      </c>
      <c r="BE449">
        <v>1</v>
      </c>
      <c r="BF449">
        <v>-0.22016448228013491</v>
      </c>
      <c r="BG449">
        <v>1.515623739814979E-2</v>
      </c>
      <c r="BH449">
        <v>-6.8840519784045651E-2</v>
      </c>
      <c r="BI449">
        <v>0.21229513505033859</v>
      </c>
      <c r="BJ449">
        <v>-1.55177890879473</v>
      </c>
      <c r="BK449">
        <v>-0.22016448228013491</v>
      </c>
    </row>
    <row r="450" spans="1:63" x14ac:dyDescent="0.25">
      <c r="B450" t="s">
        <v>877</v>
      </c>
      <c r="C450" t="s">
        <v>674</v>
      </c>
      <c r="D450">
        <v>100</v>
      </c>
      <c r="E450">
        <v>0.25</v>
      </c>
      <c r="F450">
        <v>100</v>
      </c>
      <c r="G450">
        <v>0.65</v>
      </c>
      <c r="H450">
        <v>3.6</v>
      </c>
      <c r="I450" t="s">
        <v>195</v>
      </c>
      <c r="J450" t="s">
        <v>616</v>
      </c>
      <c r="K450">
        <v>0.6366666666666666</v>
      </c>
      <c r="L450" t="s">
        <v>988</v>
      </c>
      <c r="M450">
        <v>0.21229513505033859</v>
      </c>
      <c r="N450">
        <v>1.349116787799735E-2</v>
      </c>
      <c r="O450">
        <v>-1.55177890879473</v>
      </c>
      <c r="P450">
        <v>6.3274247354565202E-2</v>
      </c>
      <c r="Q450">
        <v>0.1921571616806956</v>
      </c>
      <c r="R450">
        <v>0.23298662793916769</v>
      </c>
      <c r="S450">
        <v>-1.6494416913699219</v>
      </c>
      <c r="T450">
        <v>-1.4567742178998311</v>
      </c>
      <c r="U450">
        <v>0.79975856327815587</v>
      </c>
      <c r="V450">
        <v>1.0013604904459801</v>
      </c>
      <c r="W450">
        <v>3812.5344204588032</v>
      </c>
      <c r="X450">
        <v>3829.3999787109892</v>
      </c>
      <c r="Y450">
        <v>0</v>
      </c>
      <c r="Z450">
        <v>-1.09285540379079</v>
      </c>
      <c r="AA450">
        <v>0.16863463796937889</v>
      </c>
      <c r="AB450">
        <v>0.1073142772844469</v>
      </c>
      <c r="AC450">
        <v>4.1727603542471729E-2</v>
      </c>
      <c r="AD450">
        <v>-1.2526424510710981</v>
      </c>
      <c r="AE450">
        <v>-0.90707019481696427</v>
      </c>
      <c r="AF450">
        <v>0.1071775718546461</v>
      </c>
      <c r="AG450">
        <v>0.24281956252532311</v>
      </c>
      <c r="AH450">
        <v>1</v>
      </c>
      <c r="AI450">
        <v>1</v>
      </c>
      <c r="AJ450">
        <v>0.48459048356121148</v>
      </c>
      <c r="AK450">
        <v>0.22162812284107461</v>
      </c>
      <c r="AL450" t="s">
        <v>114</v>
      </c>
      <c r="AM450">
        <v>0.95466406843525098</v>
      </c>
      <c r="AN450">
        <v>3.769775284396263E-2</v>
      </c>
      <c r="AS450">
        <v>9.5380911738114957E-2</v>
      </c>
      <c r="AT450">
        <v>2.9466955315265879E-2</v>
      </c>
      <c r="AW450">
        <v>0.68599044965083145</v>
      </c>
      <c r="AX450">
        <v>0.11435913039026779</v>
      </c>
      <c r="AY450">
        <v>3.9268588255708482E-2</v>
      </c>
      <c r="AZ450">
        <v>6.8236713949452344E-3</v>
      </c>
      <c r="BA450">
        <v>0.91443996816421069</v>
      </c>
      <c r="BB450">
        <v>0.91016196657242121</v>
      </c>
      <c r="BC450">
        <v>0.89331685358530433</v>
      </c>
      <c r="BD450">
        <v>1</v>
      </c>
      <c r="BE450">
        <v>1</v>
      </c>
      <c r="BF450">
        <v>-0.21006336971250289</v>
      </c>
      <c r="BG450">
        <v>1.518211160220182E-2</v>
      </c>
      <c r="BH450">
        <v>-7.2273960105373791E-2</v>
      </c>
      <c r="BI450">
        <v>0.21229513505033859</v>
      </c>
      <c r="BJ450">
        <v>-1.55177890879473</v>
      </c>
      <c r="BK450">
        <v>-0.21006336971250289</v>
      </c>
    </row>
    <row r="451" spans="1:63" x14ac:dyDescent="0.25">
      <c r="A451">
        <v>20</v>
      </c>
      <c r="B451" t="s">
        <v>698</v>
      </c>
      <c r="C451" t="s">
        <v>709</v>
      </c>
      <c r="D451">
        <v>100</v>
      </c>
      <c r="E451">
        <v>0.27</v>
      </c>
      <c r="F451">
        <v>100</v>
      </c>
      <c r="G451">
        <v>0.89200000000000002</v>
      </c>
      <c r="H451">
        <v>1</v>
      </c>
      <c r="I451" t="s">
        <v>195</v>
      </c>
      <c r="J451" t="s">
        <v>614</v>
      </c>
      <c r="K451">
        <v>0.88800000000000012</v>
      </c>
      <c r="L451" t="s">
        <v>989</v>
      </c>
      <c r="M451">
        <v>0.14003267003911579</v>
      </c>
      <c r="N451">
        <v>1.0811266624694289E-2</v>
      </c>
      <c r="O451">
        <v>-1.9688056164945891</v>
      </c>
      <c r="P451">
        <v>7.6455752177652089E-2</v>
      </c>
      <c r="Q451">
        <v>0.12475368222056291</v>
      </c>
      <c r="R451">
        <v>0.1570325893787797</v>
      </c>
      <c r="S451">
        <v>-2.0814140280206139</v>
      </c>
      <c r="T451">
        <v>-1.8513019195168869</v>
      </c>
      <c r="U451">
        <v>0.95146025867100292</v>
      </c>
      <c r="V451">
        <v>1.0008555033847539</v>
      </c>
      <c r="W451">
        <v>3138.3971984640211</v>
      </c>
      <c r="X451">
        <v>3873.4496900771392</v>
      </c>
      <c r="Y451">
        <v>0</v>
      </c>
      <c r="Z451">
        <v>-1.386897827999388</v>
      </c>
      <c r="AA451">
        <v>0.21511772165788831</v>
      </c>
      <c r="AB451">
        <v>9.1353070104823506E-2</v>
      </c>
      <c r="AC451">
        <v>3.9322526577677659E-2</v>
      </c>
      <c r="AD451">
        <v>-1.53286625622242</v>
      </c>
      <c r="AE451">
        <v>-1.2493296935814571</v>
      </c>
      <c r="AF451">
        <v>0.14928392806207241</v>
      </c>
      <c r="AG451">
        <v>0.27657424259366958</v>
      </c>
      <c r="AH451">
        <v>1</v>
      </c>
      <c r="AI451">
        <v>1</v>
      </c>
      <c r="AJ451">
        <v>0.49206796521136342</v>
      </c>
      <c r="AK451">
        <v>0.200700167529761</v>
      </c>
      <c r="AL451" t="s">
        <v>395</v>
      </c>
      <c r="AM451">
        <v>0.91455725736114635</v>
      </c>
      <c r="AN451">
        <v>1.147755863680152E-2</v>
      </c>
      <c r="AQ451">
        <v>1.5723287441977249E-2</v>
      </c>
      <c r="AR451">
        <v>5.8029476612144748E-3</v>
      </c>
      <c r="AY451">
        <v>9.5062389056283295E-3</v>
      </c>
      <c r="AZ451">
        <v>6.1859299407870539E-3</v>
      </c>
      <c r="BA451">
        <v>0.8221931028576015</v>
      </c>
      <c r="BB451">
        <v>0.77774137857200187</v>
      </c>
      <c r="BC451">
        <v>0.66616421773331091</v>
      </c>
      <c r="BD451">
        <v>1</v>
      </c>
      <c r="BE451">
        <v>1</v>
      </c>
      <c r="BF451">
        <v>8.8959570128159145E-3</v>
      </c>
      <c r="BG451">
        <v>4.6168690199182667E-3</v>
      </c>
      <c r="BH451">
        <v>0.51898508651368236</v>
      </c>
      <c r="BI451">
        <v>0.14003267003911579</v>
      </c>
      <c r="BJ451">
        <v>-1.9688056164945891</v>
      </c>
      <c r="BK451">
        <v>8.8959570128159145E-3</v>
      </c>
    </row>
    <row r="452" spans="1:63" x14ac:dyDescent="0.25">
      <c r="B452" t="s">
        <v>699</v>
      </c>
      <c r="C452" t="s">
        <v>709</v>
      </c>
      <c r="D452">
        <v>100</v>
      </c>
      <c r="E452">
        <v>0.20899999999999999</v>
      </c>
      <c r="F452">
        <v>100</v>
      </c>
      <c r="G452">
        <v>0.89</v>
      </c>
      <c r="H452">
        <v>2</v>
      </c>
      <c r="I452" t="s">
        <v>195</v>
      </c>
      <c r="J452" t="s">
        <v>614</v>
      </c>
      <c r="K452">
        <v>0.88800000000000012</v>
      </c>
      <c r="L452" t="s">
        <v>989</v>
      </c>
      <c r="M452">
        <v>0.14003267003911579</v>
      </c>
      <c r="N452">
        <v>1.0811266624694289E-2</v>
      </c>
      <c r="O452">
        <v>-1.9688056164945891</v>
      </c>
      <c r="P452">
        <v>7.6455752177652089E-2</v>
      </c>
      <c r="Q452">
        <v>0.12475368222056291</v>
      </c>
      <c r="R452">
        <v>0.1570325893787797</v>
      </c>
      <c r="S452">
        <v>-2.0814140280206139</v>
      </c>
      <c r="T452">
        <v>-1.8513019195168869</v>
      </c>
      <c r="U452">
        <v>0.95146025867100292</v>
      </c>
      <c r="V452">
        <v>1.0008555033847539</v>
      </c>
      <c r="W452">
        <v>3138.3971984640211</v>
      </c>
      <c r="X452">
        <v>3873.4496900771392</v>
      </c>
      <c r="Y452">
        <v>0</v>
      </c>
      <c r="Z452">
        <v>-1.386897827999388</v>
      </c>
      <c r="AA452">
        <v>0.21511772165788831</v>
      </c>
      <c r="AB452">
        <v>9.1353070104823506E-2</v>
      </c>
      <c r="AC452">
        <v>3.9322526577677659E-2</v>
      </c>
      <c r="AD452">
        <v>-1.53286625622242</v>
      </c>
      <c r="AE452">
        <v>-1.2493296935814571</v>
      </c>
      <c r="AF452">
        <v>0.14928392806207241</v>
      </c>
      <c r="AG452">
        <v>0.27657424259366958</v>
      </c>
      <c r="AH452">
        <v>1</v>
      </c>
      <c r="AI452">
        <v>1</v>
      </c>
      <c r="AJ452">
        <v>0.49206796521136342</v>
      </c>
      <c r="AK452">
        <v>0.200700167529761</v>
      </c>
      <c r="AL452" t="s">
        <v>395</v>
      </c>
      <c r="AM452">
        <v>0.91455725736114635</v>
      </c>
      <c r="AN452">
        <v>1.147755863680152E-2</v>
      </c>
      <c r="AQ452">
        <v>1.5723287441977249E-2</v>
      </c>
      <c r="AR452">
        <v>5.8029476612144748E-3</v>
      </c>
      <c r="AY452">
        <v>9.5062389056283295E-3</v>
      </c>
      <c r="AZ452">
        <v>6.1859299407870539E-3</v>
      </c>
      <c r="BA452">
        <v>0.8221931028576015</v>
      </c>
      <c r="BB452">
        <v>0.77774137857200187</v>
      </c>
      <c r="BC452">
        <v>0.66616421773331091</v>
      </c>
      <c r="BD452">
        <v>1</v>
      </c>
      <c r="BE452">
        <v>1</v>
      </c>
      <c r="BF452">
        <v>6.9089007181916684E-3</v>
      </c>
      <c r="BG452">
        <v>4.6450063914666509E-3</v>
      </c>
      <c r="BH452">
        <v>0.67232206409277107</v>
      </c>
      <c r="BI452">
        <v>0.14003267003911579</v>
      </c>
      <c r="BJ452">
        <v>-1.9688056164945891</v>
      </c>
      <c r="BK452">
        <v>6.9089007181916684E-3</v>
      </c>
    </row>
    <row r="453" spans="1:63" x14ac:dyDescent="0.25">
      <c r="B453" t="s">
        <v>700</v>
      </c>
      <c r="C453" t="s">
        <v>709</v>
      </c>
      <c r="D453">
        <v>100</v>
      </c>
      <c r="E453">
        <v>0.17</v>
      </c>
      <c r="F453">
        <v>100</v>
      </c>
      <c r="G453">
        <v>0.88900000000000001</v>
      </c>
      <c r="H453">
        <v>4</v>
      </c>
      <c r="I453" t="s">
        <v>195</v>
      </c>
      <c r="J453" t="s">
        <v>614</v>
      </c>
      <c r="K453">
        <v>0.88800000000000012</v>
      </c>
      <c r="L453" t="s">
        <v>989</v>
      </c>
      <c r="M453">
        <v>0.14003267003911579</v>
      </c>
      <c r="N453">
        <v>1.0811266624694289E-2</v>
      </c>
      <c r="O453">
        <v>-1.9688056164945891</v>
      </c>
      <c r="P453">
        <v>7.6455752177652089E-2</v>
      </c>
      <c r="Q453">
        <v>0.12475368222056291</v>
      </c>
      <c r="R453">
        <v>0.1570325893787797</v>
      </c>
      <c r="S453">
        <v>-2.0814140280206139</v>
      </c>
      <c r="T453">
        <v>-1.8513019195168869</v>
      </c>
      <c r="U453">
        <v>0.95146025867100292</v>
      </c>
      <c r="V453">
        <v>1.0008555033847539</v>
      </c>
      <c r="W453">
        <v>3138.3971984640211</v>
      </c>
      <c r="X453">
        <v>3873.4496900771392</v>
      </c>
      <c r="Y453">
        <v>0</v>
      </c>
      <c r="Z453">
        <v>-1.386897827999388</v>
      </c>
      <c r="AA453">
        <v>0.21511772165788831</v>
      </c>
      <c r="AB453">
        <v>9.1353070104823506E-2</v>
      </c>
      <c r="AC453">
        <v>3.9322526577677659E-2</v>
      </c>
      <c r="AD453">
        <v>-1.53286625622242</v>
      </c>
      <c r="AE453">
        <v>-1.2493296935814571</v>
      </c>
      <c r="AF453">
        <v>0.14928392806207241</v>
      </c>
      <c r="AG453">
        <v>0.27657424259366958</v>
      </c>
      <c r="AH453">
        <v>1</v>
      </c>
      <c r="AI453">
        <v>1</v>
      </c>
      <c r="AJ453">
        <v>0.49206796521136342</v>
      </c>
      <c r="AK453">
        <v>0.200700167529761</v>
      </c>
      <c r="AL453" t="s">
        <v>395</v>
      </c>
      <c r="AM453">
        <v>0.91455725736114635</v>
      </c>
      <c r="AN453">
        <v>1.147755863680152E-2</v>
      </c>
      <c r="AQ453">
        <v>1.5723287441977249E-2</v>
      </c>
      <c r="AR453">
        <v>5.8029476612144748E-3</v>
      </c>
      <c r="AY453">
        <v>9.5062389056283295E-3</v>
      </c>
      <c r="AZ453">
        <v>6.1859299407870539E-3</v>
      </c>
      <c r="BA453">
        <v>0.8221931028576015</v>
      </c>
      <c r="BB453">
        <v>0.77774137857200187</v>
      </c>
      <c r="BC453">
        <v>0.66616421773331091</v>
      </c>
      <c r="BD453">
        <v>1</v>
      </c>
      <c r="BE453">
        <v>1</v>
      </c>
      <c r="BF453">
        <v>5.8821413883788469E-3</v>
      </c>
      <c r="BG453">
        <v>4.5994579667967524E-3</v>
      </c>
      <c r="BH453">
        <v>0.78193597588180208</v>
      </c>
      <c r="BI453">
        <v>0.14003267003911579</v>
      </c>
      <c r="BJ453">
        <v>-1.9688056164945891</v>
      </c>
      <c r="BK453">
        <v>5.8821413883788469E-3</v>
      </c>
    </row>
    <row r="454" spans="1:63" x14ac:dyDescent="0.25">
      <c r="B454" t="s">
        <v>701</v>
      </c>
      <c r="C454" t="s">
        <v>709</v>
      </c>
      <c r="D454">
        <v>100</v>
      </c>
      <c r="E454">
        <v>0.14000000000000001</v>
      </c>
      <c r="F454">
        <v>100</v>
      </c>
      <c r="G454">
        <v>0.879</v>
      </c>
      <c r="H454">
        <v>16</v>
      </c>
      <c r="I454" t="s">
        <v>195</v>
      </c>
      <c r="J454" t="s">
        <v>614</v>
      </c>
      <c r="K454">
        <v>0.88800000000000012</v>
      </c>
      <c r="L454" t="s">
        <v>989</v>
      </c>
      <c r="M454">
        <v>0.14003267003911579</v>
      </c>
      <c r="N454">
        <v>1.0811266624694289E-2</v>
      </c>
      <c r="O454">
        <v>-1.9688056164945891</v>
      </c>
      <c r="P454">
        <v>7.6455752177652089E-2</v>
      </c>
      <c r="Q454">
        <v>0.12475368222056291</v>
      </c>
      <c r="R454">
        <v>0.1570325893787797</v>
      </c>
      <c r="S454">
        <v>-2.0814140280206139</v>
      </c>
      <c r="T454">
        <v>-1.8513019195168869</v>
      </c>
      <c r="U454">
        <v>0.95146025867100292</v>
      </c>
      <c r="V454">
        <v>1.0008555033847539</v>
      </c>
      <c r="W454">
        <v>3138.3971984640211</v>
      </c>
      <c r="X454">
        <v>3873.4496900771392</v>
      </c>
      <c r="Y454">
        <v>0</v>
      </c>
      <c r="Z454">
        <v>-1.386897827999388</v>
      </c>
      <c r="AA454">
        <v>0.21511772165788831</v>
      </c>
      <c r="AB454">
        <v>9.1353070104823506E-2</v>
      </c>
      <c r="AC454">
        <v>3.9322526577677659E-2</v>
      </c>
      <c r="AD454">
        <v>-1.53286625622242</v>
      </c>
      <c r="AE454">
        <v>-1.2493296935814571</v>
      </c>
      <c r="AF454">
        <v>0.14928392806207241</v>
      </c>
      <c r="AG454">
        <v>0.27657424259366958</v>
      </c>
      <c r="AH454">
        <v>1</v>
      </c>
      <c r="AI454">
        <v>1</v>
      </c>
      <c r="AJ454">
        <v>0.49206796521136342</v>
      </c>
      <c r="AK454">
        <v>0.200700167529761</v>
      </c>
      <c r="AL454" t="s">
        <v>395</v>
      </c>
      <c r="AM454">
        <v>0.91455725736114635</v>
      </c>
      <c r="AN454">
        <v>1.147755863680152E-2</v>
      </c>
      <c r="AQ454">
        <v>1.5723287441977249E-2</v>
      </c>
      <c r="AR454">
        <v>5.8029476612144748E-3</v>
      </c>
      <c r="AY454">
        <v>9.5062389056283295E-3</v>
      </c>
      <c r="AZ454">
        <v>6.1859299407870539E-3</v>
      </c>
      <c r="BA454">
        <v>0.8221931028576015</v>
      </c>
      <c r="BB454">
        <v>0.77774137857200187</v>
      </c>
      <c r="BC454">
        <v>0.66616421773331091</v>
      </c>
      <c r="BD454">
        <v>1</v>
      </c>
      <c r="BE454">
        <v>1</v>
      </c>
      <c r="BF454">
        <v>-4.0866092034413434E-3</v>
      </c>
      <c r="BG454">
        <v>4.6686015534646358E-3</v>
      </c>
      <c r="BH454">
        <v>-1.1424144862036709</v>
      </c>
      <c r="BI454">
        <v>0.14003267003911579</v>
      </c>
      <c r="BJ454">
        <v>-1.9688056164945891</v>
      </c>
      <c r="BK454">
        <v>-4.0866092034413434E-3</v>
      </c>
    </row>
    <row r="455" spans="1:63" x14ac:dyDescent="0.25">
      <c r="B455" t="s">
        <v>702</v>
      </c>
      <c r="C455" t="s">
        <v>709</v>
      </c>
      <c r="D455">
        <v>100</v>
      </c>
      <c r="E455">
        <v>0.12</v>
      </c>
      <c r="F455">
        <v>100</v>
      </c>
      <c r="G455">
        <v>0.89</v>
      </c>
      <c r="H455">
        <v>32</v>
      </c>
      <c r="I455" t="s">
        <v>195</v>
      </c>
      <c r="J455" t="s">
        <v>614</v>
      </c>
      <c r="K455">
        <v>0.88800000000000012</v>
      </c>
      <c r="L455" t="s">
        <v>989</v>
      </c>
      <c r="M455">
        <v>0.14003267003911579</v>
      </c>
      <c r="N455">
        <v>1.0811266624694289E-2</v>
      </c>
      <c r="O455">
        <v>-1.9688056164945891</v>
      </c>
      <c r="P455">
        <v>7.6455752177652089E-2</v>
      </c>
      <c r="Q455">
        <v>0.12475368222056291</v>
      </c>
      <c r="R455">
        <v>0.1570325893787797</v>
      </c>
      <c r="S455">
        <v>-2.0814140280206139</v>
      </c>
      <c r="T455">
        <v>-1.8513019195168869</v>
      </c>
      <c r="U455">
        <v>0.95146025867100292</v>
      </c>
      <c r="V455">
        <v>1.0008555033847539</v>
      </c>
      <c r="W455">
        <v>3138.3971984640211</v>
      </c>
      <c r="X455">
        <v>3873.4496900771392</v>
      </c>
      <c r="Y455">
        <v>0</v>
      </c>
      <c r="Z455">
        <v>-1.386897827999388</v>
      </c>
      <c r="AA455">
        <v>0.21511772165788831</v>
      </c>
      <c r="AB455">
        <v>9.1353070104823506E-2</v>
      </c>
      <c r="AC455">
        <v>3.9322526577677659E-2</v>
      </c>
      <c r="AD455">
        <v>-1.53286625622242</v>
      </c>
      <c r="AE455">
        <v>-1.2493296935814571</v>
      </c>
      <c r="AF455">
        <v>0.14928392806207241</v>
      </c>
      <c r="AG455">
        <v>0.27657424259366958</v>
      </c>
      <c r="AH455">
        <v>1</v>
      </c>
      <c r="AI455">
        <v>1</v>
      </c>
      <c r="AJ455">
        <v>0.49206796521136342</v>
      </c>
      <c r="AK455">
        <v>0.200700167529761</v>
      </c>
      <c r="AL455" t="s">
        <v>395</v>
      </c>
      <c r="AM455">
        <v>0.91455725736114635</v>
      </c>
      <c r="AN455">
        <v>1.147755863680152E-2</v>
      </c>
      <c r="AQ455">
        <v>1.5723287441977249E-2</v>
      </c>
      <c r="AR455">
        <v>5.8029476612144748E-3</v>
      </c>
      <c r="AY455">
        <v>9.5062389056283295E-3</v>
      </c>
      <c r="AZ455">
        <v>6.1859299407870539E-3</v>
      </c>
      <c r="BA455">
        <v>0.8221931028576015</v>
      </c>
      <c r="BB455">
        <v>0.77774137857200187</v>
      </c>
      <c r="BC455">
        <v>0.66616421773331091</v>
      </c>
      <c r="BD455">
        <v>1</v>
      </c>
      <c r="BE455">
        <v>1</v>
      </c>
      <c r="BF455">
        <v>6.8842693878564433E-3</v>
      </c>
      <c r="BG455">
        <v>4.6326589729616414E-3</v>
      </c>
      <c r="BH455">
        <v>0.6729340053330064</v>
      </c>
      <c r="BI455">
        <v>0.14003267003911579</v>
      </c>
      <c r="BJ455">
        <v>-1.9688056164945891</v>
      </c>
      <c r="BK455">
        <v>6.8842693878564433E-3</v>
      </c>
    </row>
    <row r="456" spans="1:63" x14ac:dyDescent="0.25">
      <c r="B456" t="s">
        <v>703</v>
      </c>
      <c r="C456" t="s">
        <v>709</v>
      </c>
      <c r="D456">
        <v>100</v>
      </c>
      <c r="E456">
        <v>0.37</v>
      </c>
      <c r="F456">
        <v>100</v>
      </c>
      <c r="G456">
        <v>0.82099999999999995</v>
      </c>
      <c r="H456">
        <v>2</v>
      </c>
      <c r="I456" t="s">
        <v>195</v>
      </c>
      <c r="J456" t="s">
        <v>615</v>
      </c>
      <c r="K456">
        <v>0.82250000000000001</v>
      </c>
      <c r="L456" t="s">
        <v>990</v>
      </c>
      <c r="M456">
        <v>0.20057557589891969</v>
      </c>
      <c r="N456">
        <v>2.8947131950942239E-2</v>
      </c>
      <c r="O456">
        <v>-1.6165721618553071</v>
      </c>
      <c r="P456">
        <v>0.14119137021265549</v>
      </c>
      <c r="Q456">
        <v>0.15884037429848191</v>
      </c>
      <c r="R456">
        <v>0.24738696374459249</v>
      </c>
      <c r="S456">
        <v>-1.8398555235117571</v>
      </c>
      <c r="T456">
        <v>-1.396801514389671</v>
      </c>
      <c r="U456">
        <v>0.8061593272793296</v>
      </c>
      <c r="V456">
        <v>1.0015549334185021</v>
      </c>
      <c r="W456">
        <v>3917.4728332082959</v>
      </c>
      <c r="X456">
        <v>4723.9897901729692</v>
      </c>
      <c r="Y456">
        <v>0</v>
      </c>
      <c r="Z456">
        <v>-1.0103835333089699</v>
      </c>
      <c r="AA456">
        <v>0.22104874299118349</v>
      </c>
      <c r="AB456">
        <v>0.19382104481593479</v>
      </c>
      <c r="AC456">
        <v>6.9771233658930731E-2</v>
      </c>
      <c r="AD456">
        <v>-1.316941046221741</v>
      </c>
      <c r="AE456">
        <v>-0.68852017743130522</v>
      </c>
      <c r="AF456">
        <v>0.11735722691761639</v>
      </c>
      <c r="AG456">
        <v>0.34470137955129848</v>
      </c>
      <c r="AH456">
        <v>1</v>
      </c>
      <c r="AI456">
        <v>1</v>
      </c>
      <c r="AJ456">
        <v>0.49227561964050282</v>
      </c>
      <c r="AK456">
        <v>0.21199626649296471</v>
      </c>
      <c r="AL456" t="s">
        <v>395</v>
      </c>
      <c r="AM456">
        <v>0.91455725736114635</v>
      </c>
      <c r="AN456">
        <v>1.147755863680152E-2</v>
      </c>
      <c r="AQ456">
        <v>1.5723287441977249E-2</v>
      </c>
      <c r="AR456">
        <v>5.8029476612144748E-3</v>
      </c>
      <c r="AY456">
        <v>9.5062389056283295E-3</v>
      </c>
      <c r="AZ456">
        <v>6.1859299407870539E-3</v>
      </c>
      <c r="BA456">
        <v>0.8221931028576015</v>
      </c>
      <c r="BB456">
        <v>0.77774137857200187</v>
      </c>
      <c r="BC456">
        <v>0.66616421773331091</v>
      </c>
      <c r="BD456">
        <v>1</v>
      </c>
      <c r="BE456">
        <v>1</v>
      </c>
      <c r="BF456">
        <v>-6.2114659333662288E-2</v>
      </c>
      <c r="BG456">
        <v>4.6177537577447754E-3</v>
      </c>
      <c r="BH456">
        <v>-7.434241461326406E-2</v>
      </c>
      <c r="BI456">
        <v>0.20057557589891969</v>
      </c>
      <c r="BJ456">
        <v>-1.6165721618553071</v>
      </c>
      <c r="BK456">
        <v>-6.2114659333662288E-2</v>
      </c>
    </row>
    <row r="457" spans="1:63" x14ac:dyDescent="0.25">
      <c r="B457" t="s">
        <v>704</v>
      </c>
      <c r="C457" t="s">
        <v>709</v>
      </c>
      <c r="D457">
        <v>100</v>
      </c>
      <c r="E457">
        <v>0.22800000000000001</v>
      </c>
      <c r="F457">
        <v>100</v>
      </c>
      <c r="G457">
        <v>0.82799999999999996</v>
      </c>
      <c r="H457">
        <v>4</v>
      </c>
      <c r="I457" t="s">
        <v>195</v>
      </c>
      <c r="J457" t="s">
        <v>615</v>
      </c>
      <c r="K457">
        <v>0.82250000000000001</v>
      </c>
      <c r="L457" t="s">
        <v>990</v>
      </c>
      <c r="M457">
        <v>0.20057557589891969</v>
      </c>
      <c r="N457">
        <v>2.8947131950942239E-2</v>
      </c>
      <c r="O457">
        <v>-1.6165721618553071</v>
      </c>
      <c r="P457">
        <v>0.14119137021265549</v>
      </c>
      <c r="Q457">
        <v>0.15884037429848191</v>
      </c>
      <c r="R457">
        <v>0.24738696374459249</v>
      </c>
      <c r="S457">
        <v>-1.8398555235117571</v>
      </c>
      <c r="T457">
        <v>-1.396801514389671</v>
      </c>
      <c r="U457">
        <v>0.8061593272793296</v>
      </c>
      <c r="V457">
        <v>1.0015549334185021</v>
      </c>
      <c r="W457">
        <v>3917.4728332082959</v>
      </c>
      <c r="X457">
        <v>4723.9897901729692</v>
      </c>
      <c r="Y457">
        <v>0</v>
      </c>
      <c r="Z457">
        <v>-1.0103835333089699</v>
      </c>
      <c r="AA457">
        <v>0.22104874299118349</v>
      </c>
      <c r="AB457">
        <v>0.19382104481593479</v>
      </c>
      <c r="AC457">
        <v>6.9771233658930731E-2</v>
      </c>
      <c r="AD457">
        <v>-1.316941046221741</v>
      </c>
      <c r="AE457">
        <v>-0.68852017743130522</v>
      </c>
      <c r="AF457">
        <v>0.11735722691761639</v>
      </c>
      <c r="AG457">
        <v>0.34470137955129848</v>
      </c>
      <c r="AH457">
        <v>1</v>
      </c>
      <c r="AI457">
        <v>1</v>
      </c>
      <c r="AJ457">
        <v>0.49227561964050282</v>
      </c>
      <c r="AK457">
        <v>0.21199626649296471</v>
      </c>
      <c r="AL457" t="s">
        <v>395</v>
      </c>
      <c r="AM457">
        <v>0.91455725736114635</v>
      </c>
      <c r="AN457">
        <v>1.147755863680152E-2</v>
      </c>
      <c r="AQ457">
        <v>1.5723287441977249E-2</v>
      </c>
      <c r="AR457">
        <v>5.8029476612144748E-3</v>
      </c>
      <c r="AY457">
        <v>9.5062389056283295E-3</v>
      </c>
      <c r="AZ457">
        <v>6.1859299407870539E-3</v>
      </c>
      <c r="BA457">
        <v>0.8221931028576015</v>
      </c>
      <c r="BB457">
        <v>0.77774137857200187</v>
      </c>
      <c r="BC457">
        <v>0.66616421773331091</v>
      </c>
      <c r="BD457">
        <v>1</v>
      </c>
      <c r="BE457">
        <v>1</v>
      </c>
      <c r="BF457">
        <v>-5.5114986698487217E-2</v>
      </c>
      <c r="BG457">
        <v>4.6189517254231734E-3</v>
      </c>
      <c r="BH457">
        <v>-8.380573056638245E-2</v>
      </c>
      <c r="BI457">
        <v>0.20057557589891969</v>
      </c>
      <c r="BJ457">
        <v>-1.6165721618553071</v>
      </c>
      <c r="BK457">
        <v>-5.5114986698487217E-2</v>
      </c>
    </row>
    <row r="458" spans="1:63" x14ac:dyDescent="0.25">
      <c r="B458" t="s">
        <v>705</v>
      </c>
      <c r="C458" t="s">
        <v>709</v>
      </c>
      <c r="D458">
        <v>100</v>
      </c>
      <c r="E458">
        <v>0.19400000000000001</v>
      </c>
      <c r="F458">
        <v>100</v>
      </c>
      <c r="G458">
        <v>0.82</v>
      </c>
      <c r="H458">
        <v>14</v>
      </c>
      <c r="I458" t="s">
        <v>195</v>
      </c>
      <c r="J458" t="s">
        <v>615</v>
      </c>
      <c r="K458">
        <v>0.82250000000000001</v>
      </c>
      <c r="L458" t="s">
        <v>990</v>
      </c>
      <c r="M458">
        <v>0.20057557589891969</v>
      </c>
      <c r="N458">
        <v>2.8947131950942239E-2</v>
      </c>
      <c r="O458">
        <v>-1.6165721618553071</v>
      </c>
      <c r="P458">
        <v>0.14119137021265549</v>
      </c>
      <c r="Q458">
        <v>0.15884037429848191</v>
      </c>
      <c r="R458">
        <v>0.24738696374459249</v>
      </c>
      <c r="S458">
        <v>-1.8398555235117571</v>
      </c>
      <c r="T458">
        <v>-1.396801514389671</v>
      </c>
      <c r="U458">
        <v>0.8061593272793296</v>
      </c>
      <c r="V458">
        <v>1.0015549334185021</v>
      </c>
      <c r="W458">
        <v>3917.4728332082959</v>
      </c>
      <c r="X458">
        <v>4723.9897901729692</v>
      </c>
      <c r="Y458">
        <v>0</v>
      </c>
      <c r="Z458">
        <v>-1.0103835333089699</v>
      </c>
      <c r="AA458">
        <v>0.22104874299118349</v>
      </c>
      <c r="AB458">
        <v>0.19382104481593479</v>
      </c>
      <c r="AC458">
        <v>6.9771233658930731E-2</v>
      </c>
      <c r="AD458">
        <v>-1.316941046221741</v>
      </c>
      <c r="AE458">
        <v>-0.68852017743130522</v>
      </c>
      <c r="AF458">
        <v>0.11735722691761639</v>
      </c>
      <c r="AG458">
        <v>0.34470137955129848</v>
      </c>
      <c r="AH458">
        <v>1</v>
      </c>
      <c r="AI458">
        <v>1</v>
      </c>
      <c r="AJ458">
        <v>0.49227561964050282</v>
      </c>
      <c r="AK458">
        <v>0.21199626649296471</v>
      </c>
      <c r="AL458" t="s">
        <v>395</v>
      </c>
      <c r="AM458">
        <v>0.91455725736114635</v>
      </c>
      <c r="AN458">
        <v>1.147755863680152E-2</v>
      </c>
      <c r="AQ458">
        <v>1.5723287441977249E-2</v>
      </c>
      <c r="AR458">
        <v>5.8029476612144748E-3</v>
      </c>
      <c r="AY458">
        <v>9.5062389056283295E-3</v>
      </c>
      <c r="AZ458">
        <v>6.1859299407870539E-3</v>
      </c>
      <c r="BA458">
        <v>0.8221931028576015</v>
      </c>
      <c r="BB458">
        <v>0.77774137857200187</v>
      </c>
      <c r="BC458">
        <v>0.66616421773331091</v>
      </c>
      <c r="BD458">
        <v>1</v>
      </c>
      <c r="BE458">
        <v>1</v>
      </c>
      <c r="BF458">
        <v>-6.3101087713424805E-2</v>
      </c>
      <c r="BG458">
        <v>4.6167844909404789E-3</v>
      </c>
      <c r="BH458">
        <v>-7.3164895538849084E-2</v>
      </c>
      <c r="BI458">
        <v>0.20057557589891969</v>
      </c>
      <c r="BJ458">
        <v>-1.6165721618553071</v>
      </c>
      <c r="BK458">
        <v>-6.3101087713424805E-2</v>
      </c>
    </row>
    <row r="459" spans="1:63" x14ac:dyDescent="0.25">
      <c r="B459" t="s">
        <v>706</v>
      </c>
      <c r="C459" t="s">
        <v>709</v>
      </c>
      <c r="D459">
        <v>100</v>
      </c>
      <c r="E459">
        <v>0.16</v>
      </c>
      <c r="F459">
        <v>100</v>
      </c>
      <c r="G459">
        <v>0.82099999999999995</v>
      </c>
      <c r="H459">
        <v>43</v>
      </c>
      <c r="I459" t="s">
        <v>195</v>
      </c>
      <c r="J459" t="s">
        <v>615</v>
      </c>
      <c r="K459">
        <v>0.82250000000000001</v>
      </c>
      <c r="L459" t="s">
        <v>990</v>
      </c>
      <c r="M459">
        <v>0.20057557589891969</v>
      </c>
      <c r="N459">
        <v>2.8947131950942239E-2</v>
      </c>
      <c r="O459">
        <v>-1.6165721618553071</v>
      </c>
      <c r="P459">
        <v>0.14119137021265549</v>
      </c>
      <c r="Q459">
        <v>0.15884037429848191</v>
      </c>
      <c r="R459">
        <v>0.24738696374459249</v>
      </c>
      <c r="S459">
        <v>-1.8398555235117571</v>
      </c>
      <c r="T459">
        <v>-1.396801514389671</v>
      </c>
      <c r="U459">
        <v>0.8061593272793296</v>
      </c>
      <c r="V459">
        <v>1.0015549334185021</v>
      </c>
      <c r="W459">
        <v>3917.4728332082959</v>
      </c>
      <c r="X459">
        <v>4723.9897901729692</v>
      </c>
      <c r="Y459">
        <v>0</v>
      </c>
      <c r="Z459">
        <v>-1.0103835333089699</v>
      </c>
      <c r="AA459">
        <v>0.22104874299118349</v>
      </c>
      <c r="AB459">
        <v>0.19382104481593479</v>
      </c>
      <c r="AC459">
        <v>6.9771233658930731E-2</v>
      </c>
      <c r="AD459">
        <v>-1.316941046221741</v>
      </c>
      <c r="AE459">
        <v>-0.68852017743130522</v>
      </c>
      <c r="AF459">
        <v>0.11735722691761639</v>
      </c>
      <c r="AG459">
        <v>0.34470137955129848</v>
      </c>
      <c r="AH459">
        <v>1</v>
      </c>
      <c r="AI459">
        <v>1</v>
      </c>
      <c r="AJ459">
        <v>0.49227561964050282</v>
      </c>
      <c r="AK459">
        <v>0.21199626649296471</v>
      </c>
      <c r="AL459" t="s">
        <v>395</v>
      </c>
      <c r="AM459">
        <v>0.91455725736114635</v>
      </c>
      <c r="AN459">
        <v>1.147755863680152E-2</v>
      </c>
      <c r="AQ459">
        <v>1.5723287441977249E-2</v>
      </c>
      <c r="AR459">
        <v>5.8029476612144748E-3</v>
      </c>
      <c r="AY459">
        <v>9.5062389056283295E-3</v>
      </c>
      <c r="AZ459">
        <v>6.1859299407870539E-3</v>
      </c>
      <c r="BA459">
        <v>0.8221931028576015</v>
      </c>
      <c r="BB459">
        <v>0.77774137857200187</v>
      </c>
      <c r="BC459">
        <v>0.66616421773331091</v>
      </c>
      <c r="BD459">
        <v>1</v>
      </c>
      <c r="BE459">
        <v>1</v>
      </c>
      <c r="BF459">
        <v>-6.2123694040422062E-2</v>
      </c>
      <c r="BG459">
        <v>4.6497450751836348E-3</v>
      </c>
      <c r="BH459">
        <v>-7.4846564535556798E-2</v>
      </c>
      <c r="BI459">
        <v>0.20057557589891969</v>
      </c>
      <c r="BJ459">
        <v>-1.6165721618553071</v>
      </c>
      <c r="BK459">
        <v>-6.2123694040422062E-2</v>
      </c>
    </row>
    <row r="460" spans="1:63" x14ac:dyDescent="0.25">
      <c r="B460" t="s">
        <v>707</v>
      </c>
      <c r="C460" t="s">
        <v>709</v>
      </c>
      <c r="D460">
        <v>100</v>
      </c>
      <c r="E460">
        <v>0.56599999999999995</v>
      </c>
      <c r="F460">
        <v>100</v>
      </c>
      <c r="G460">
        <v>0.73399999999999999</v>
      </c>
      <c r="H460">
        <v>3</v>
      </c>
      <c r="I460" t="s">
        <v>195</v>
      </c>
      <c r="J460" t="s">
        <v>616</v>
      </c>
      <c r="K460">
        <v>0.73839999999999995</v>
      </c>
      <c r="L460" t="s">
        <v>991</v>
      </c>
      <c r="M460">
        <v>0.3218761610836659</v>
      </c>
      <c r="N460">
        <v>4.25128039253772E-2</v>
      </c>
      <c r="O460">
        <v>-1.1420762472527179</v>
      </c>
      <c r="P460">
        <v>0.13022736121847781</v>
      </c>
      <c r="Q460">
        <v>0.25940208084518751</v>
      </c>
      <c r="R460">
        <v>0.39078405090714341</v>
      </c>
      <c r="S460">
        <v>-1.3493759853787839</v>
      </c>
      <c r="T460">
        <v>-0.93960017160513143</v>
      </c>
      <c r="U460">
        <v>0.76438571387309084</v>
      </c>
      <c r="V460">
        <v>1.000707379346452</v>
      </c>
      <c r="W460">
        <v>3966.3786073085512</v>
      </c>
      <c r="X460">
        <v>4982.4111900017433</v>
      </c>
      <c r="Y460">
        <v>0</v>
      </c>
      <c r="Z460">
        <v>-0.53481360714379389</v>
      </c>
      <c r="AA460">
        <v>0.22268165274883939</v>
      </c>
      <c r="AB460">
        <v>0.2034140906683799</v>
      </c>
      <c r="AC460">
        <v>6.5319765952134387E-2</v>
      </c>
      <c r="AD460">
        <v>-0.86961573017955929</v>
      </c>
      <c r="AE460">
        <v>-0.20554587629002019</v>
      </c>
      <c r="AF460">
        <v>0.1185867444576863</v>
      </c>
      <c r="AG460">
        <v>0.33339958695967098</v>
      </c>
      <c r="AH460">
        <v>1</v>
      </c>
      <c r="AI460">
        <v>1</v>
      </c>
      <c r="AJ460">
        <v>0.50900248929628633</v>
      </c>
      <c r="AK460">
        <v>0.25125196299869418</v>
      </c>
      <c r="AL460" t="s">
        <v>395</v>
      </c>
      <c r="AM460">
        <v>0.91455725736114635</v>
      </c>
      <c r="AN460">
        <v>1.147755863680152E-2</v>
      </c>
      <c r="AQ460">
        <v>1.5723287441977249E-2</v>
      </c>
      <c r="AR460">
        <v>5.8029476612144748E-3</v>
      </c>
      <c r="AY460">
        <v>9.5062389056283295E-3</v>
      </c>
      <c r="AZ460">
        <v>6.1859299407870539E-3</v>
      </c>
      <c r="BA460">
        <v>0.8221931028576015</v>
      </c>
      <c r="BB460">
        <v>0.77774137857200187</v>
      </c>
      <c r="BC460">
        <v>0.66616421773331091</v>
      </c>
      <c r="BD460">
        <v>1</v>
      </c>
      <c r="BE460">
        <v>1</v>
      </c>
      <c r="BF460">
        <v>-0.1491060671255027</v>
      </c>
      <c r="BG460">
        <v>4.6693964593200969E-3</v>
      </c>
      <c r="BH460">
        <v>-3.1315938709521873E-2</v>
      </c>
      <c r="BI460">
        <v>0.3218761610836659</v>
      </c>
      <c r="BJ460">
        <v>-1.1420762472527179</v>
      </c>
      <c r="BK460">
        <v>-0.1491060671255027</v>
      </c>
    </row>
    <row r="461" spans="1:63" x14ac:dyDescent="0.25">
      <c r="B461" t="s">
        <v>710</v>
      </c>
      <c r="C461" t="s">
        <v>709</v>
      </c>
      <c r="D461">
        <v>100</v>
      </c>
      <c r="E461">
        <v>0.47499999999999998</v>
      </c>
      <c r="F461">
        <v>100</v>
      </c>
      <c r="G461">
        <v>0.74</v>
      </c>
      <c r="H461">
        <v>5</v>
      </c>
      <c r="I461" t="s">
        <v>195</v>
      </c>
      <c r="J461" t="s">
        <v>616</v>
      </c>
      <c r="K461">
        <v>0.73839999999999995</v>
      </c>
      <c r="L461" t="s">
        <v>991</v>
      </c>
      <c r="M461">
        <v>0.3218761610836659</v>
      </c>
      <c r="N461">
        <v>4.25128039253772E-2</v>
      </c>
      <c r="O461">
        <v>-1.1420762472527179</v>
      </c>
      <c r="P461">
        <v>0.13022736121847781</v>
      </c>
      <c r="Q461">
        <v>0.25940208084518751</v>
      </c>
      <c r="R461">
        <v>0.39078405090714341</v>
      </c>
      <c r="S461">
        <v>-1.3493759853787839</v>
      </c>
      <c r="T461">
        <v>-0.93960017160513143</v>
      </c>
      <c r="U461">
        <v>0.76438571387309084</v>
      </c>
      <c r="V461">
        <v>1.000707379346452</v>
      </c>
      <c r="W461">
        <v>3966.3786073085512</v>
      </c>
      <c r="X461">
        <v>4982.4111900017433</v>
      </c>
      <c r="Y461">
        <v>0</v>
      </c>
      <c r="Z461">
        <v>-0.53481360714379389</v>
      </c>
      <c r="AA461">
        <v>0.22268165274883939</v>
      </c>
      <c r="AB461">
        <v>0.2034140906683799</v>
      </c>
      <c r="AC461">
        <v>6.5319765952134387E-2</v>
      </c>
      <c r="AD461">
        <v>-0.86961573017955929</v>
      </c>
      <c r="AE461">
        <v>-0.20554587629002019</v>
      </c>
      <c r="AF461">
        <v>0.1185867444576863</v>
      </c>
      <c r="AG461">
        <v>0.33339958695967098</v>
      </c>
      <c r="AH461">
        <v>1</v>
      </c>
      <c r="AI461">
        <v>1</v>
      </c>
      <c r="AJ461">
        <v>0.50900248929628633</v>
      </c>
      <c r="AK461">
        <v>0.25125196299869418</v>
      </c>
      <c r="AL461" t="s">
        <v>395</v>
      </c>
      <c r="AM461">
        <v>0.91455725736114635</v>
      </c>
      <c r="AN461">
        <v>1.147755863680152E-2</v>
      </c>
      <c r="AQ461">
        <v>1.5723287441977249E-2</v>
      </c>
      <c r="AR461">
        <v>5.8029476612144748E-3</v>
      </c>
      <c r="AY461">
        <v>9.5062389056283295E-3</v>
      </c>
      <c r="AZ461">
        <v>6.1859299407870539E-3</v>
      </c>
      <c r="BA461">
        <v>0.8221931028576015</v>
      </c>
      <c r="BB461">
        <v>0.77774137857200187</v>
      </c>
      <c r="BC461">
        <v>0.66616421773331091</v>
      </c>
      <c r="BD461">
        <v>1</v>
      </c>
      <c r="BE461">
        <v>1</v>
      </c>
      <c r="BF461">
        <v>-0.14314332126794349</v>
      </c>
      <c r="BG461">
        <v>4.6058674859422721E-3</v>
      </c>
      <c r="BH461">
        <v>-3.2176614634508563E-2</v>
      </c>
      <c r="BI461">
        <v>0.3218761610836659</v>
      </c>
      <c r="BJ461">
        <v>-1.1420762472527179</v>
      </c>
      <c r="BK461">
        <v>-0.14314332126794349</v>
      </c>
    </row>
    <row r="462" spans="1:63" x14ac:dyDescent="0.25">
      <c r="B462" t="s">
        <v>711</v>
      </c>
      <c r="C462" t="s">
        <v>709</v>
      </c>
      <c r="D462">
        <v>100</v>
      </c>
      <c r="E462">
        <v>0.33400000000000002</v>
      </c>
      <c r="F462">
        <v>100</v>
      </c>
      <c r="G462">
        <v>0.73499999999999999</v>
      </c>
      <c r="H462">
        <v>6</v>
      </c>
      <c r="I462" t="s">
        <v>195</v>
      </c>
      <c r="J462" t="s">
        <v>616</v>
      </c>
      <c r="K462">
        <v>0.73839999999999995</v>
      </c>
      <c r="L462" t="s">
        <v>991</v>
      </c>
      <c r="M462">
        <v>0.3218761610836659</v>
      </c>
      <c r="N462">
        <v>4.25128039253772E-2</v>
      </c>
      <c r="O462">
        <v>-1.1420762472527179</v>
      </c>
      <c r="P462">
        <v>0.13022736121847781</v>
      </c>
      <c r="Q462">
        <v>0.25940208084518751</v>
      </c>
      <c r="R462">
        <v>0.39078405090714341</v>
      </c>
      <c r="S462">
        <v>-1.3493759853787839</v>
      </c>
      <c r="T462">
        <v>-0.93960017160513143</v>
      </c>
      <c r="U462">
        <v>0.76438571387309084</v>
      </c>
      <c r="V462">
        <v>1.000707379346452</v>
      </c>
      <c r="W462">
        <v>3966.3786073085512</v>
      </c>
      <c r="X462">
        <v>4982.4111900017433</v>
      </c>
      <c r="Y462">
        <v>0</v>
      </c>
      <c r="Z462">
        <v>-0.53481360714379389</v>
      </c>
      <c r="AA462">
        <v>0.22268165274883939</v>
      </c>
      <c r="AB462">
        <v>0.2034140906683799</v>
      </c>
      <c r="AC462">
        <v>6.5319765952134387E-2</v>
      </c>
      <c r="AD462">
        <v>-0.86961573017955929</v>
      </c>
      <c r="AE462">
        <v>-0.20554587629002019</v>
      </c>
      <c r="AF462">
        <v>0.1185867444576863</v>
      </c>
      <c r="AG462">
        <v>0.33339958695967098</v>
      </c>
      <c r="AH462">
        <v>1</v>
      </c>
      <c r="AI462">
        <v>1</v>
      </c>
      <c r="AJ462">
        <v>0.50900248929628633</v>
      </c>
      <c r="AK462">
        <v>0.25125196299869418</v>
      </c>
      <c r="AL462" t="s">
        <v>395</v>
      </c>
      <c r="AM462">
        <v>0.91455725736114635</v>
      </c>
      <c r="AN462">
        <v>1.147755863680152E-2</v>
      </c>
      <c r="AQ462">
        <v>1.5723287441977249E-2</v>
      </c>
      <c r="AR462">
        <v>5.8029476612144748E-3</v>
      </c>
      <c r="AY462">
        <v>9.5062389056283295E-3</v>
      </c>
      <c r="AZ462">
        <v>6.1859299407870539E-3</v>
      </c>
      <c r="BA462">
        <v>0.8221931028576015</v>
      </c>
      <c r="BB462">
        <v>0.77774137857200187</v>
      </c>
      <c r="BC462">
        <v>0.66616421773331091</v>
      </c>
      <c r="BD462">
        <v>1</v>
      </c>
      <c r="BE462">
        <v>1</v>
      </c>
      <c r="BF462">
        <v>-0.14812645913986081</v>
      </c>
      <c r="BG462">
        <v>4.6238384186341611E-3</v>
      </c>
      <c r="BH462">
        <v>-3.1215479297107471E-2</v>
      </c>
      <c r="BI462">
        <v>0.3218761610836659</v>
      </c>
      <c r="BJ462">
        <v>-1.1420762472527179</v>
      </c>
      <c r="BK462">
        <v>-0.14812645913986081</v>
      </c>
    </row>
    <row r="463" spans="1:63" x14ac:dyDescent="0.25">
      <c r="B463" t="s">
        <v>712</v>
      </c>
      <c r="C463" t="s">
        <v>709</v>
      </c>
      <c r="D463">
        <v>100</v>
      </c>
      <c r="E463">
        <v>0.24299999999999999</v>
      </c>
      <c r="F463">
        <v>100</v>
      </c>
      <c r="G463">
        <v>0.74</v>
      </c>
      <c r="H463">
        <v>21</v>
      </c>
      <c r="I463" t="s">
        <v>195</v>
      </c>
      <c r="J463" t="s">
        <v>616</v>
      </c>
      <c r="K463">
        <v>0.73839999999999995</v>
      </c>
      <c r="L463" t="s">
        <v>991</v>
      </c>
      <c r="M463">
        <v>0.3218761610836659</v>
      </c>
      <c r="N463">
        <v>4.25128039253772E-2</v>
      </c>
      <c r="O463">
        <v>-1.1420762472527179</v>
      </c>
      <c r="P463">
        <v>0.13022736121847781</v>
      </c>
      <c r="Q463">
        <v>0.25940208084518751</v>
      </c>
      <c r="R463">
        <v>0.39078405090714341</v>
      </c>
      <c r="S463">
        <v>-1.3493759853787839</v>
      </c>
      <c r="T463">
        <v>-0.93960017160513143</v>
      </c>
      <c r="U463">
        <v>0.76438571387309084</v>
      </c>
      <c r="V463">
        <v>1.000707379346452</v>
      </c>
      <c r="W463">
        <v>3966.3786073085512</v>
      </c>
      <c r="X463">
        <v>4982.4111900017433</v>
      </c>
      <c r="Y463">
        <v>0</v>
      </c>
      <c r="Z463">
        <v>-0.53481360714379389</v>
      </c>
      <c r="AA463">
        <v>0.22268165274883939</v>
      </c>
      <c r="AB463">
        <v>0.2034140906683799</v>
      </c>
      <c r="AC463">
        <v>6.5319765952134387E-2</v>
      </c>
      <c r="AD463">
        <v>-0.86961573017955929</v>
      </c>
      <c r="AE463">
        <v>-0.20554587629002019</v>
      </c>
      <c r="AF463">
        <v>0.1185867444576863</v>
      </c>
      <c r="AG463">
        <v>0.33339958695967098</v>
      </c>
      <c r="AH463">
        <v>1</v>
      </c>
      <c r="AI463">
        <v>1</v>
      </c>
      <c r="AJ463">
        <v>0.50900248929628633</v>
      </c>
      <c r="AK463">
        <v>0.25125196299869418</v>
      </c>
      <c r="AL463" t="s">
        <v>395</v>
      </c>
      <c r="AM463">
        <v>0.91455725736114635</v>
      </c>
      <c r="AN463">
        <v>1.147755863680152E-2</v>
      </c>
      <c r="AQ463">
        <v>1.5723287441977249E-2</v>
      </c>
      <c r="AR463">
        <v>5.8029476612144748E-3</v>
      </c>
      <c r="AY463">
        <v>9.5062389056283295E-3</v>
      </c>
      <c r="AZ463">
        <v>6.1859299407870539E-3</v>
      </c>
      <c r="BA463">
        <v>0.8221931028576015</v>
      </c>
      <c r="BB463">
        <v>0.77774137857200187</v>
      </c>
      <c r="BC463">
        <v>0.66616421773331091</v>
      </c>
      <c r="BD463">
        <v>1</v>
      </c>
      <c r="BE463">
        <v>1</v>
      </c>
      <c r="BF463">
        <v>-0.14311548120875009</v>
      </c>
      <c r="BG463">
        <v>4.6205408848677713E-3</v>
      </c>
      <c r="BH463">
        <v>-3.2285402290812913E-2</v>
      </c>
      <c r="BI463">
        <v>0.3218761610836659</v>
      </c>
      <c r="BJ463">
        <v>-1.1420762472527179</v>
      </c>
      <c r="BK463">
        <v>-0.14311548120875009</v>
      </c>
    </row>
    <row r="464" spans="1:63" x14ac:dyDescent="0.25">
      <c r="B464" t="s">
        <v>713</v>
      </c>
      <c r="C464" t="s">
        <v>709</v>
      </c>
      <c r="D464">
        <v>100</v>
      </c>
      <c r="E464">
        <v>0.20599999999999999</v>
      </c>
      <c r="F464">
        <v>100</v>
      </c>
      <c r="G464">
        <v>0.74299999999999999</v>
      </c>
      <c r="H464">
        <v>126</v>
      </c>
      <c r="I464" t="s">
        <v>195</v>
      </c>
      <c r="J464" t="s">
        <v>616</v>
      </c>
      <c r="K464">
        <v>0.73839999999999995</v>
      </c>
      <c r="L464" t="s">
        <v>991</v>
      </c>
      <c r="M464">
        <v>0.3218761610836659</v>
      </c>
      <c r="N464">
        <v>4.25128039253772E-2</v>
      </c>
      <c r="O464">
        <v>-1.1420762472527179</v>
      </c>
      <c r="P464">
        <v>0.13022736121847781</v>
      </c>
      <c r="Q464">
        <v>0.25940208084518751</v>
      </c>
      <c r="R464">
        <v>0.39078405090714341</v>
      </c>
      <c r="S464">
        <v>-1.3493759853787839</v>
      </c>
      <c r="T464">
        <v>-0.93960017160513143</v>
      </c>
      <c r="U464">
        <v>0.76438571387309084</v>
      </c>
      <c r="V464">
        <v>1.000707379346452</v>
      </c>
      <c r="W464">
        <v>3966.3786073085512</v>
      </c>
      <c r="X464">
        <v>4982.4111900017433</v>
      </c>
      <c r="Y464">
        <v>0</v>
      </c>
      <c r="Z464">
        <v>-0.53481360714379389</v>
      </c>
      <c r="AA464">
        <v>0.22268165274883939</v>
      </c>
      <c r="AB464">
        <v>0.2034140906683799</v>
      </c>
      <c r="AC464">
        <v>6.5319765952134387E-2</v>
      </c>
      <c r="AD464">
        <v>-0.86961573017955929</v>
      </c>
      <c r="AE464">
        <v>-0.20554587629002019</v>
      </c>
      <c r="AF464">
        <v>0.1185867444576863</v>
      </c>
      <c r="AG464">
        <v>0.33339958695967098</v>
      </c>
      <c r="AH464">
        <v>1</v>
      </c>
      <c r="AI464">
        <v>1</v>
      </c>
      <c r="AJ464">
        <v>0.50900248929628633</v>
      </c>
      <c r="AK464">
        <v>0.25125196299869418</v>
      </c>
      <c r="AL464" t="s">
        <v>395</v>
      </c>
      <c r="AM464">
        <v>0.91455725736114635</v>
      </c>
      <c r="AN464">
        <v>1.147755863680152E-2</v>
      </c>
      <c r="AQ464">
        <v>1.5723287441977249E-2</v>
      </c>
      <c r="AR464">
        <v>5.8029476612144748E-3</v>
      </c>
      <c r="AY464">
        <v>9.5062389056283295E-3</v>
      </c>
      <c r="AZ464">
        <v>6.1859299407870539E-3</v>
      </c>
      <c r="BA464">
        <v>0.8221931028576015</v>
      </c>
      <c r="BB464">
        <v>0.77774137857200187</v>
      </c>
      <c r="BC464">
        <v>0.66616421773331091</v>
      </c>
      <c r="BD464">
        <v>1</v>
      </c>
      <c r="BE464">
        <v>1</v>
      </c>
      <c r="BF464">
        <v>-0.1401166960662811</v>
      </c>
      <c r="BG464">
        <v>4.609966069226386E-3</v>
      </c>
      <c r="BH464">
        <v>-3.2900904736189888E-2</v>
      </c>
      <c r="BI464">
        <v>0.3218761610836659</v>
      </c>
      <c r="BJ464">
        <v>-1.1420762472527179</v>
      </c>
      <c r="BK464">
        <v>-0.1401166960662811</v>
      </c>
    </row>
    <row r="465" spans="1:63" x14ac:dyDescent="0.25">
      <c r="A465">
        <v>21</v>
      </c>
      <c r="B465" t="s">
        <v>772</v>
      </c>
      <c r="C465" t="s">
        <v>771</v>
      </c>
      <c r="D465">
        <v>100</v>
      </c>
      <c r="E465">
        <v>0.25900000000000001</v>
      </c>
      <c r="F465">
        <v>100</v>
      </c>
      <c r="G465">
        <v>0.80400000000000005</v>
      </c>
      <c r="H465">
        <v>1.5</v>
      </c>
      <c r="I465" t="s">
        <v>195</v>
      </c>
      <c r="J465" t="s">
        <v>614</v>
      </c>
      <c r="K465">
        <v>0.81299999999999994</v>
      </c>
      <c r="L465" t="s">
        <v>992</v>
      </c>
      <c r="M465">
        <v>0.1498917315451386</v>
      </c>
      <c r="N465">
        <v>7.6955950356545968E-3</v>
      </c>
      <c r="O465">
        <v>-1.8991441600677961</v>
      </c>
      <c r="P465">
        <v>5.1041806300509723E-2</v>
      </c>
      <c r="Q465">
        <v>0.1396092441561915</v>
      </c>
      <c r="R465">
        <v>0.16150811477251911</v>
      </c>
      <c r="S465">
        <v>-1.96890787204655</v>
      </c>
      <c r="T465">
        <v>-1.823199891312393</v>
      </c>
      <c r="U465">
        <v>0.9789159584026087</v>
      </c>
      <c r="V465">
        <v>1.002255619583597</v>
      </c>
      <c r="W465">
        <v>2176.3788914666579</v>
      </c>
      <c r="X465">
        <v>2765.5733781714712</v>
      </c>
      <c r="Y465">
        <v>0</v>
      </c>
      <c r="Z465">
        <v>-1.313542244352651</v>
      </c>
      <c r="AA465">
        <v>0.2167014192963588</v>
      </c>
      <c r="AB465">
        <v>6.4467927127499172E-2</v>
      </c>
      <c r="AC465">
        <v>2.830145162996529E-2</v>
      </c>
      <c r="AD465">
        <v>-1.409986158260961</v>
      </c>
      <c r="AE465">
        <v>-1.215485658893648</v>
      </c>
      <c r="AF465">
        <v>0.17145546574776049</v>
      </c>
      <c r="AG465">
        <v>0.25897789027367779</v>
      </c>
      <c r="AH465">
        <v>1</v>
      </c>
      <c r="AI465">
        <v>1</v>
      </c>
      <c r="AJ465">
        <v>0.49225395325039628</v>
      </c>
      <c r="AK465">
        <v>0.1996685656176152</v>
      </c>
      <c r="AL465" t="s">
        <v>395</v>
      </c>
      <c r="AM465">
        <v>0.90713917532861488</v>
      </c>
      <c r="AN465">
        <v>1.457167047087566E-2</v>
      </c>
      <c r="AQ465">
        <v>4.7669007826415692E-2</v>
      </c>
      <c r="AR465">
        <v>8.3029955811745552E-3</v>
      </c>
      <c r="AY465">
        <v>1.140120240142894E-2</v>
      </c>
      <c r="AZ465">
        <v>4.2903633546830322E-3</v>
      </c>
      <c r="BA465">
        <v>0.88898527336537614</v>
      </c>
      <c r="BB465">
        <v>0.87312602670328698</v>
      </c>
      <c r="BC465">
        <v>0.81793031148942397</v>
      </c>
      <c r="BD465">
        <v>1</v>
      </c>
      <c r="BE465">
        <v>1</v>
      </c>
      <c r="BF465">
        <v>-7.7887721098893756E-3</v>
      </c>
      <c r="BG465">
        <v>4.858442905331487E-3</v>
      </c>
      <c r="BH465">
        <v>-0.62377520317518853</v>
      </c>
      <c r="BI465">
        <v>0.1498917315451386</v>
      </c>
      <c r="BJ465">
        <v>-1.8991441600677961</v>
      </c>
      <c r="BK465">
        <v>-7.7887721098893756E-3</v>
      </c>
    </row>
    <row r="466" spans="1:63" x14ac:dyDescent="0.25">
      <c r="B466" t="s">
        <v>773</v>
      </c>
      <c r="C466" t="s">
        <v>771</v>
      </c>
      <c r="D466">
        <v>100</v>
      </c>
      <c r="E466">
        <v>0.22500000000000001</v>
      </c>
      <c r="F466">
        <v>100</v>
      </c>
      <c r="G466">
        <v>0.81799999999999995</v>
      </c>
      <c r="H466">
        <v>2</v>
      </c>
      <c r="I466" t="s">
        <v>195</v>
      </c>
      <c r="J466" t="s">
        <v>614</v>
      </c>
      <c r="K466">
        <v>0.81299999999999994</v>
      </c>
      <c r="L466" t="s">
        <v>992</v>
      </c>
      <c r="M466">
        <v>0.1498917315451386</v>
      </c>
      <c r="N466">
        <v>7.6955950356545968E-3</v>
      </c>
      <c r="O466">
        <v>-1.8991441600677961</v>
      </c>
      <c r="P466">
        <v>5.1041806300509723E-2</v>
      </c>
      <c r="Q466">
        <v>0.1396092441561915</v>
      </c>
      <c r="R466">
        <v>0.16150811477251911</v>
      </c>
      <c r="S466">
        <v>-1.96890787204655</v>
      </c>
      <c r="T466">
        <v>-1.823199891312393</v>
      </c>
      <c r="U466">
        <v>0.9789159584026087</v>
      </c>
      <c r="V466">
        <v>1.002255619583597</v>
      </c>
      <c r="W466">
        <v>2176.3788914666579</v>
      </c>
      <c r="X466">
        <v>2765.5733781714712</v>
      </c>
      <c r="Y466">
        <v>0</v>
      </c>
      <c r="Z466">
        <v>-1.313542244352651</v>
      </c>
      <c r="AA466">
        <v>0.2167014192963588</v>
      </c>
      <c r="AB466">
        <v>6.4467927127499172E-2</v>
      </c>
      <c r="AC466">
        <v>2.830145162996529E-2</v>
      </c>
      <c r="AD466">
        <v>-1.409986158260961</v>
      </c>
      <c r="AE466">
        <v>-1.215485658893648</v>
      </c>
      <c r="AF466">
        <v>0.17145546574776049</v>
      </c>
      <c r="AG466">
        <v>0.25897789027367779</v>
      </c>
      <c r="AH466">
        <v>1</v>
      </c>
      <c r="AI466">
        <v>1</v>
      </c>
      <c r="AJ466">
        <v>0.49225395325039628</v>
      </c>
      <c r="AK466">
        <v>0.1996685656176152</v>
      </c>
      <c r="AL466" t="s">
        <v>395</v>
      </c>
      <c r="AM466">
        <v>0.90713917532861488</v>
      </c>
      <c r="AN466">
        <v>1.457167047087566E-2</v>
      </c>
      <c r="AQ466">
        <v>4.7669007826415692E-2</v>
      </c>
      <c r="AR466">
        <v>8.3029955811745552E-3</v>
      </c>
      <c r="AY466">
        <v>1.140120240142894E-2</v>
      </c>
      <c r="AZ466">
        <v>4.2903633546830322E-3</v>
      </c>
      <c r="BA466">
        <v>0.88898527336537614</v>
      </c>
      <c r="BB466">
        <v>0.87312602670328698</v>
      </c>
      <c r="BC466">
        <v>0.81793031148942397</v>
      </c>
      <c r="BD466">
        <v>1</v>
      </c>
      <c r="BE466">
        <v>1</v>
      </c>
      <c r="BF466">
        <v>6.1953661880570646E-3</v>
      </c>
      <c r="BG466">
        <v>4.832785575517284E-3</v>
      </c>
      <c r="BH466">
        <v>0.78006455612479286</v>
      </c>
      <c r="BI466">
        <v>0.1498917315451386</v>
      </c>
      <c r="BJ466">
        <v>-1.8991441600677961</v>
      </c>
      <c r="BK466">
        <v>6.1953661880570646E-3</v>
      </c>
    </row>
    <row r="467" spans="1:63" x14ac:dyDescent="0.25">
      <c r="B467" t="s">
        <v>774</v>
      </c>
      <c r="C467" t="s">
        <v>771</v>
      </c>
      <c r="D467">
        <v>100</v>
      </c>
      <c r="E467">
        <v>0.192</v>
      </c>
      <c r="F467">
        <v>100</v>
      </c>
      <c r="G467">
        <v>0.81499999999999995</v>
      </c>
      <c r="H467">
        <v>4</v>
      </c>
      <c r="I467" t="s">
        <v>195</v>
      </c>
      <c r="J467" t="s">
        <v>614</v>
      </c>
      <c r="K467">
        <v>0.81299999999999994</v>
      </c>
      <c r="L467" t="s">
        <v>992</v>
      </c>
      <c r="M467">
        <v>0.1498917315451386</v>
      </c>
      <c r="N467">
        <v>7.6955950356545968E-3</v>
      </c>
      <c r="O467">
        <v>-1.8991441600677961</v>
      </c>
      <c r="P467">
        <v>5.1041806300509723E-2</v>
      </c>
      <c r="Q467">
        <v>0.1396092441561915</v>
      </c>
      <c r="R467">
        <v>0.16150811477251911</v>
      </c>
      <c r="S467">
        <v>-1.96890787204655</v>
      </c>
      <c r="T467">
        <v>-1.823199891312393</v>
      </c>
      <c r="U467">
        <v>0.9789159584026087</v>
      </c>
      <c r="V467">
        <v>1.002255619583597</v>
      </c>
      <c r="W467">
        <v>2176.3788914666579</v>
      </c>
      <c r="X467">
        <v>2765.5733781714712</v>
      </c>
      <c r="Y467">
        <v>0</v>
      </c>
      <c r="Z467">
        <v>-1.313542244352651</v>
      </c>
      <c r="AA467">
        <v>0.2167014192963588</v>
      </c>
      <c r="AB467">
        <v>6.4467927127499172E-2</v>
      </c>
      <c r="AC467">
        <v>2.830145162996529E-2</v>
      </c>
      <c r="AD467">
        <v>-1.409986158260961</v>
      </c>
      <c r="AE467">
        <v>-1.215485658893648</v>
      </c>
      <c r="AF467">
        <v>0.17145546574776049</v>
      </c>
      <c r="AG467">
        <v>0.25897789027367779</v>
      </c>
      <c r="AH467">
        <v>1</v>
      </c>
      <c r="AI467">
        <v>1</v>
      </c>
      <c r="AJ467">
        <v>0.49225395325039628</v>
      </c>
      <c r="AK467">
        <v>0.1996685656176152</v>
      </c>
      <c r="AL467" t="s">
        <v>395</v>
      </c>
      <c r="AM467">
        <v>0.90713917532861488</v>
      </c>
      <c r="AN467">
        <v>1.457167047087566E-2</v>
      </c>
      <c r="AQ467">
        <v>4.7669007826415692E-2</v>
      </c>
      <c r="AR467">
        <v>8.3029955811745552E-3</v>
      </c>
      <c r="AY467">
        <v>1.140120240142894E-2</v>
      </c>
      <c r="AZ467">
        <v>4.2903633546830322E-3</v>
      </c>
      <c r="BA467">
        <v>0.88898527336537614</v>
      </c>
      <c r="BB467">
        <v>0.87312602670328698</v>
      </c>
      <c r="BC467">
        <v>0.81793031148942397</v>
      </c>
      <c r="BD467">
        <v>1</v>
      </c>
      <c r="BE467">
        <v>1</v>
      </c>
      <c r="BF467">
        <v>3.2481155129443899E-3</v>
      </c>
      <c r="BG467">
        <v>4.8505043430997954E-3</v>
      </c>
      <c r="BH467">
        <v>1.493328769795768</v>
      </c>
      <c r="BI467">
        <v>0.1498917315451386</v>
      </c>
      <c r="BJ467">
        <v>-1.8991441600677961</v>
      </c>
      <c r="BK467">
        <v>3.2481155129443899E-3</v>
      </c>
    </row>
    <row r="468" spans="1:63" x14ac:dyDescent="0.25">
      <c r="B468" t="s">
        <v>775</v>
      </c>
      <c r="C468" t="s">
        <v>771</v>
      </c>
      <c r="D468">
        <v>100</v>
      </c>
      <c r="E468">
        <v>0.15</v>
      </c>
      <c r="F468">
        <v>100</v>
      </c>
      <c r="G468">
        <v>0.80500000000000005</v>
      </c>
      <c r="H468">
        <v>16</v>
      </c>
      <c r="I468" t="s">
        <v>195</v>
      </c>
      <c r="J468" t="s">
        <v>614</v>
      </c>
      <c r="K468">
        <v>0.81299999999999994</v>
      </c>
      <c r="L468" t="s">
        <v>992</v>
      </c>
      <c r="M468">
        <v>0.1498917315451386</v>
      </c>
      <c r="N468">
        <v>7.6955950356545968E-3</v>
      </c>
      <c r="O468">
        <v>-1.8991441600677961</v>
      </c>
      <c r="P468">
        <v>5.1041806300509723E-2</v>
      </c>
      <c r="Q468">
        <v>0.1396092441561915</v>
      </c>
      <c r="R468">
        <v>0.16150811477251911</v>
      </c>
      <c r="S468">
        <v>-1.96890787204655</v>
      </c>
      <c r="T468">
        <v>-1.823199891312393</v>
      </c>
      <c r="U468">
        <v>0.9789159584026087</v>
      </c>
      <c r="V468">
        <v>1.002255619583597</v>
      </c>
      <c r="W468">
        <v>2176.3788914666579</v>
      </c>
      <c r="X468">
        <v>2765.5733781714712</v>
      </c>
      <c r="Y468">
        <v>0</v>
      </c>
      <c r="Z468">
        <v>-1.313542244352651</v>
      </c>
      <c r="AA468">
        <v>0.2167014192963588</v>
      </c>
      <c r="AB468">
        <v>6.4467927127499172E-2</v>
      </c>
      <c r="AC468">
        <v>2.830145162996529E-2</v>
      </c>
      <c r="AD468">
        <v>-1.409986158260961</v>
      </c>
      <c r="AE468">
        <v>-1.215485658893648</v>
      </c>
      <c r="AF468">
        <v>0.17145546574776049</v>
      </c>
      <c r="AG468">
        <v>0.25897789027367779</v>
      </c>
      <c r="AH468">
        <v>1</v>
      </c>
      <c r="AI468">
        <v>1</v>
      </c>
      <c r="AJ468">
        <v>0.49225395325039628</v>
      </c>
      <c r="AK468">
        <v>0.1996685656176152</v>
      </c>
      <c r="AL468" t="s">
        <v>395</v>
      </c>
      <c r="AM468">
        <v>0.90713917532861488</v>
      </c>
      <c r="AN468">
        <v>1.457167047087566E-2</v>
      </c>
      <c r="AQ468">
        <v>4.7669007826415692E-2</v>
      </c>
      <c r="AR468">
        <v>8.3029955811745552E-3</v>
      </c>
      <c r="AY468">
        <v>1.140120240142894E-2</v>
      </c>
      <c r="AZ468">
        <v>4.2903633546830322E-3</v>
      </c>
      <c r="BA468">
        <v>0.88898527336537614</v>
      </c>
      <c r="BB468">
        <v>0.87312602670328698</v>
      </c>
      <c r="BC468">
        <v>0.81793031148942397</v>
      </c>
      <c r="BD468">
        <v>1</v>
      </c>
      <c r="BE468">
        <v>1</v>
      </c>
      <c r="BF468">
        <v>-6.8009851812739566E-3</v>
      </c>
      <c r="BG468">
        <v>4.8631302572641304E-3</v>
      </c>
      <c r="BH468">
        <v>-0.71506261631835688</v>
      </c>
      <c r="BI468">
        <v>0.1498917315451386</v>
      </c>
      <c r="BJ468">
        <v>-1.8991441600677961</v>
      </c>
      <c r="BK468">
        <v>-6.8009851812739566E-3</v>
      </c>
    </row>
    <row r="469" spans="1:63" x14ac:dyDescent="0.25">
      <c r="B469" t="s">
        <v>776</v>
      </c>
      <c r="C469" t="s">
        <v>771</v>
      </c>
      <c r="D469">
        <v>100</v>
      </c>
      <c r="E469">
        <v>0.121</v>
      </c>
      <c r="F469">
        <v>100</v>
      </c>
      <c r="G469">
        <v>0.82299999999999995</v>
      </c>
      <c r="H469">
        <v>39</v>
      </c>
      <c r="I469" t="s">
        <v>195</v>
      </c>
      <c r="J469" t="s">
        <v>614</v>
      </c>
      <c r="K469">
        <v>0.81299999999999994</v>
      </c>
      <c r="L469" t="s">
        <v>992</v>
      </c>
      <c r="M469">
        <v>0.1498917315451386</v>
      </c>
      <c r="N469">
        <v>7.6955950356545968E-3</v>
      </c>
      <c r="O469">
        <v>-1.8991441600677961</v>
      </c>
      <c r="P469">
        <v>5.1041806300509723E-2</v>
      </c>
      <c r="Q469">
        <v>0.1396092441561915</v>
      </c>
      <c r="R469">
        <v>0.16150811477251911</v>
      </c>
      <c r="S469">
        <v>-1.96890787204655</v>
      </c>
      <c r="T469">
        <v>-1.823199891312393</v>
      </c>
      <c r="U469">
        <v>0.9789159584026087</v>
      </c>
      <c r="V469">
        <v>1.002255619583597</v>
      </c>
      <c r="W469">
        <v>2176.3788914666579</v>
      </c>
      <c r="X469">
        <v>2765.5733781714712</v>
      </c>
      <c r="Y469">
        <v>0</v>
      </c>
      <c r="Z469">
        <v>-1.313542244352651</v>
      </c>
      <c r="AA469">
        <v>0.2167014192963588</v>
      </c>
      <c r="AB469">
        <v>6.4467927127499172E-2</v>
      </c>
      <c r="AC469">
        <v>2.830145162996529E-2</v>
      </c>
      <c r="AD469">
        <v>-1.409986158260961</v>
      </c>
      <c r="AE469">
        <v>-1.215485658893648</v>
      </c>
      <c r="AF469">
        <v>0.17145546574776049</v>
      </c>
      <c r="AG469">
        <v>0.25897789027367779</v>
      </c>
      <c r="AH469">
        <v>1</v>
      </c>
      <c r="AI469">
        <v>1</v>
      </c>
      <c r="AJ469">
        <v>0.49225395325039628</v>
      </c>
      <c r="AK469">
        <v>0.1996685656176152</v>
      </c>
      <c r="AL469" t="s">
        <v>395</v>
      </c>
      <c r="AM469">
        <v>0.90713917532861488</v>
      </c>
      <c r="AN469">
        <v>1.457167047087566E-2</v>
      </c>
      <c r="AQ469">
        <v>4.7669007826415692E-2</v>
      </c>
      <c r="AR469">
        <v>8.3029955811745552E-3</v>
      </c>
      <c r="AY469">
        <v>1.140120240142894E-2</v>
      </c>
      <c r="AZ469">
        <v>4.2903633546830322E-3</v>
      </c>
      <c r="BA469">
        <v>0.88898527336537614</v>
      </c>
      <c r="BB469">
        <v>0.87312602670328698</v>
      </c>
      <c r="BC469">
        <v>0.81793031148942397</v>
      </c>
      <c r="BD469">
        <v>1</v>
      </c>
      <c r="BE469">
        <v>1</v>
      </c>
      <c r="BF469">
        <v>1.117347281436226E-2</v>
      </c>
      <c r="BG469">
        <v>4.819453514960716E-3</v>
      </c>
      <c r="BH469">
        <v>0.43132995399298252</v>
      </c>
      <c r="BI469">
        <v>0.1498917315451386</v>
      </c>
      <c r="BJ469">
        <v>-1.8991441600677961</v>
      </c>
      <c r="BK469">
        <v>1.117347281436226E-2</v>
      </c>
    </row>
    <row r="470" spans="1:63" x14ac:dyDescent="0.25">
      <c r="B470" t="s">
        <v>777</v>
      </c>
      <c r="C470" t="s">
        <v>771</v>
      </c>
      <c r="D470">
        <v>100</v>
      </c>
      <c r="E470">
        <v>0.313</v>
      </c>
      <c r="F470">
        <v>100</v>
      </c>
      <c r="G470">
        <v>0.79600000000000004</v>
      </c>
      <c r="H470">
        <v>1.5</v>
      </c>
      <c r="I470" t="s">
        <v>195</v>
      </c>
      <c r="J470" t="s">
        <v>615</v>
      </c>
      <c r="K470">
        <v>0.78920000000000012</v>
      </c>
      <c r="L470" t="s">
        <v>993</v>
      </c>
      <c r="M470">
        <v>0.17449268383954189</v>
      </c>
      <c r="N470">
        <v>1.2266343412603371E-2</v>
      </c>
      <c r="O470">
        <v>-1.748230891551436</v>
      </c>
      <c r="P470">
        <v>6.8139582742593852E-2</v>
      </c>
      <c r="Q470">
        <v>0.1579753376117688</v>
      </c>
      <c r="R470">
        <v>0.19353712206087759</v>
      </c>
      <c r="S470">
        <v>-1.8453163492128981</v>
      </c>
      <c r="T470">
        <v>-1.642285939636458</v>
      </c>
      <c r="U470">
        <v>0.95032221571823872</v>
      </c>
      <c r="V470">
        <v>1.001939677240705</v>
      </c>
      <c r="W470">
        <v>2486.727883349588</v>
      </c>
      <c r="X470">
        <v>3111.3269874325779</v>
      </c>
      <c r="Y470">
        <v>0</v>
      </c>
      <c r="Z470">
        <v>-1.142039192647033</v>
      </c>
      <c r="AA470">
        <v>0.22444401552398671</v>
      </c>
      <c r="AB470">
        <v>8.1450709271945004E-2</v>
      </c>
      <c r="AC470">
        <v>3.8703618678636337E-2</v>
      </c>
      <c r="AD470">
        <v>-1.269787780084719</v>
      </c>
      <c r="AE470">
        <v>-1.0202183341989211</v>
      </c>
      <c r="AF470">
        <v>0.1601108244626045</v>
      </c>
      <c r="AG470">
        <v>0.2825662103943708</v>
      </c>
      <c r="AH470">
        <v>1</v>
      </c>
      <c r="AI470">
        <v>1</v>
      </c>
      <c r="AJ470">
        <v>0.48943499384641809</v>
      </c>
      <c r="AK470">
        <v>0.1966926120951307</v>
      </c>
      <c r="AL470" t="s">
        <v>395</v>
      </c>
      <c r="AM470">
        <v>0.90713917532861488</v>
      </c>
      <c r="AN470">
        <v>1.457167047087566E-2</v>
      </c>
      <c r="AQ470">
        <v>4.7669007826415692E-2</v>
      </c>
      <c r="AR470">
        <v>8.3029955811745552E-3</v>
      </c>
      <c r="AY470">
        <v>1.140120240142894E-2</v>
      </c>
      <c r="AZ470">
        <v>4.2903633546830322E-3</v>
      </c>
      <c r="BA470">
        <v>0.88898527336537614</v>
      </c>
      <c r="BB470">
        <v>0.87312602670328698</v>
      </c>
      <c r="BC470">
        <v>0.81793031148942397</v>
      </c>
      <c r="BD470">
        <v>1</v>
      </c>
      <c r="BE470">
        <v>1</v>
      </c>
      <c r="BF470">
        <v>-1.5790710337356569E-2</v>
      </c>
      <c r="BG470">
        <v>4.8286099851453726E-3</v>
      </c>
      <c r="BH470">
        <v>-0.30578801599078043</v>
      </c>
      <c r="BI470">
        <v>0.17449268383954189</v>
      </c>
      <c r="BJ470">
        <v>-1.748230891551436</v>
      </c>
      <c r="BK470">
        <v>-1.5790710337356569E-2</v>
      </c>
    </row>
    <row r="471" spans="1:63" x14ac:dyDescent="0.25">
      <c r="B471" t="s">
        <v>778</v>
      </c>
      <c r="C471" t="s">
        <v>771</v>
      </c>
      <c r="D471">
        <v>100</v>
      </c>
      <c r="E471">
        <v>0.25700000000000001</v>
      </c>
      <c r="F471">
        <v>100</v>
      </c>
      <c r="G471">
        <v>0.79100000000000004</v>
      </c>
      <c r="H471">
        <v>2</v>
      </c>
      <c r="I471" t="s">
        <v>195</v>
      </c>
      <c r="J471" t="s">
        <v>615</v>
      </c>
      <c r="K471">
        <v>0.78920000000000012</v>
      </c>
      <c r="L471" t="s">
        <v>993</v>
      </c>
      <c r="M471">
        <v>0.17449268383954189</v>
      </c>
      <c r="N471">
        <v>1.2266343412603371E-2</v>
      </c>
      <c r="O471">
        <v>-1.748230891551436</v>
      </c>
      <c r="P471">
        <v>6.8139582742593852E-2</v>
      </c>
      <c r="Q471">
        <v>0.1579753376117688</v>
      </c>
      <c r="R471">
        <v>0.19353712206087759</v>
      </c>
      <c r="S471">
        <v>-1.8453163492128981</v>
      </c>
      <c r="T471">
        <v>-1.642285939636458</v>
      </c>
      <c r="U471">
        <v>0.95032221571823872</v>
      </c>
      <c r="V471">
        <v>1.001939677240705</v>
      </c>
      <c r="W471">
        <v>2486.727883349588</v>
      </c>
      <c r="X471">
        <v>3111.3269874325779</v>
      </c>
      <c r="Y471">
        <v>0</v>
      </c>
      <c r="Z471">
        <v>-1.142039192647033</v>
      </c>
      <c r="AA471">
        <v>0.22444401552398671</v>
      </c>
      <c r="AB471">
        <v>8.1450709271945004E-2</v>
      </c>
      <c r="AC471">
        <v>3.8703618678636337E-2</v>
      </c>
      <c r="AD471">
        <v>-1.269787780084719</v>
      </c>
      <c r="AE471">
        <v>-1.0202183341989211</v>
      </c>
      <c r="AF471">
        <v>0.1601108244626045</v>
      </c>
      <c r="AG471">
        <v>0.2825662103943708</v>
      </c>
      <c r="AH471">
        <v>1</v>
      </c>
      <c r="AI471">
        <v>1</v>
      </c>
      <c r="AJ471">
        <v>0.48943499384641809</v>
      </c>
      <c r="AK471">
        <v>0.1966926120951307</v>
      </c>
      <c r="AL471" t="s">
        <v>395</v>
      </c>
      <c r="AM471">
        <v>0.90713917532861488</v>
      </c>
      <c r="AN471">
        <v>1.457167047087566E-2</v>
      </c>
      <c r="AQ471">
        <v>4.7669007826415692E-2</v>
      </c>
      <c r="AR471">
        <v>8.3029955811745552E-3</v>
      </c>
      <c r="AY471">
        <v>1.140120240142894E-2</v>
      </c>
      <c r="AZ471">
        <v>4.2903633546830322E-3</v>
      </c>
      <c r="BA471">
        <v>0.88898527336537614</v>
      </c>
      <c r="BB471">
        <v>0.87312602670328698</v>
      </c>
      <c r="BC471">
        <v>0.81793031148942397</v>
      </c>
      <c r="BD471">
        <v>1</v>
      </c>
      <c r="BE471">
        <v>1</v>
      </c>
      <c r="BF471">
        <v>-2.0832993566547348E-2</v>
      </c>
      <c r="BG471">
        <v>4.8931654950809464E-3</v>
      </c>
      <c r="BH471">
        <v>-0.23487577430725859</v>
      </c>
      <c r="BI471">
        <v>0.17449268383954189</v>
      </c>
      <c r="BJ471">
        <v>-1.748230891551436</v>
      </c>
      <c r="BK471">
        <v>-2.0832993566547348E-2</v>
      </c>
    </row>
    <row r="472" spans="1:63" x14ac:dyDescent="0.25">
      <c r="B472" t="s">
        <v>779</v>
      </c>
      <c r="C472" t="s">
        <v>771</v>
      </c>
      <c r="D472">
        <v>100</v>
      </c>
      <c r="E472">
        <v>0.23300000000000001</v>
      </c>
      <c r="F472">
        <v>100</v>
      </c>
      <c r="G472">
        <v>0.78600000000000003</v>
      </c>
      <c r="H472">
        <v>4</v>
      </c>
      <c r="I472" t="s">
        <v>195</v>
      </c>
      <c r="J472" t="s">
        <v>615</v>
      </c>
      <c r="K472">
        <v>0.78920000000000012</v>
      </c>
      <c r="L472" t="s">
        <v>993</v>
      </c>
      <c r="M472">
        <v>0.17449268383954189</v>
      </c>
      <c r="N472">
        <v>1.2266343412603371E-2</v>
      </c>
      <c r="O472">
        <v>-1.748230891551436</v>
      </c>
      <c r="P472">
        <v>6.8139582742593852E-2</v>
      </c>
      <c r="Q472">
        <v>0.1579753376117688</v>
      </c>
      <c r="R472">
        <v>0.19353712206087759</v>
      </c>
      <c r="S472">
        <v>-1.8453163492128981</v>
      </c>
      <c r="T472">
        <v>-1.642285939636458</v>
      </c>
      <c r="U472">
        <v>0.95032221571823872</v>
      </c>
      <c r="V472">
        <v>1.001939677240705</v>
      </c>
      <c r="W472">
        <v>2486.727883349588</v>
      </c>
      <c r="X472">
        <v>3111.3269874325779</v>
      </c>
      <c r="Y472">
        <v>0</v>
      </c>
      <c r="Z472">
        <v>-1.142039192647033</v>
      </c>
      <c r="AA472">
        <v>0.22444401552398671</v>
      </c>
      <c r="AB472">
        <v>8.1450709271945004E-2</v>
      </c>
      <c r="AC472">
        <v>3.8703618678636337E-2</v>
      </c>
      <c r="AD472">
        <v>-1.269787780084719</v>
      </c>
      <c r="AE472">
        <v>-1.0202183341989211</v>
      </c>
      <c r="AF472">
        <v>0.1601108244626045</v>
      </c>
      <c r="AG472">
        <v>0.2825662103943708</v>
      </c>
      <c r="AH472">
        <v>1</v>
      </c>
      <c r="AI472">
        <v>1</v>
      </c>
      <c r="AJ472">
        <v>0.48943499384641809</v>
      </c>
      <c r="AK472">
        <v>0.1966926120951307</v>
      </c>
      <c r="AL472" t="s">
        <v>395</v>
      </c>
      <c r="AM472">
        <v>0.90713917532861488</v>
      </c>
      <c r="AN472">
        <v>1.457167047087566E-2</v>
      </c>
      <c r="AQ472">
        <v>4.7669007826415692E-2</v>
      </c>
      <c r="AR472">
        <v>8.3029955811745552E-3</v>
      </c>
      <c r="AY472">
        <v>1.140120240142894E-2</v>
      </c>
      <c r="AZ472">
        <v>4.2903633546830322E-3</v>
      </c>
      <c r="BA472">
        <v>0.88898527336537614</v>
      </c>
      <c r="BB472">
        <v>0.87312602670328698</v>
      </c>
      <c r="BC472">
        <v>0.81793031148942397</v>
      </c>
      <c r="BD472">
        <v>1</v>
      </c>
      <c r="BE472">
        <v>1</v>
      </c>
      <c r="BF472">
        <v>-2.578572169474359E-2</v>
      </c>
      <c r="BG472">
        <v>4.8692368774051484E-3</v>
      </c>
      <c r="BH472">
        <v>-0.18883461688790901</v>
      </c>
      <c r="BI472">
        <v>0.17449268383954189</v>
      </c>
      <c r="BJ472">
        <v>-1.748230891551436</v>
      </c>
      <c r="BK472">
        <v>-2.578572169474359E-2</v>
      </c>
    </row>
    <row r="473" spans="1:63" x14ac:dyDescent="0.25">
      <c r="B473" t="s">
        <v>780</v>
      </c>
      <c r="C473" t="s">
        <v>771</v>
      </c>
      <c r="D473">
        <v>100</v>
      </c>
      <c r="E473">
        <v>0.19600000000000001</v>
      </c>
      <c r="F473">
        <v>100</v>
      </c>
      <c r="G473">
        <v>0.78800000000000003</v>
      </c>
      <c r="H473">
        <v>8</v>
      </c>
      <c r="I473" t="s">
        <v>195</v>
      </c>
      <c r="J473" t="s">
        <v>615</v>
      </c>
      <c r="K473">
        <v>0.78920000000000012</v>
      </c>
      <c r="L473" t="s">
        <v>993</v>
      </c>
      <c r="M473">
        <v>0.17449268383954189</v>
      </c>
      <c r="N473">
        <v>1.2266343412603371E-2</v>
      </c>
      <c r="O473">
        <v>-1.748230891551436</v>
      </c>
      <c r="P473">
        <v>6.8139582742593852E-2</v>
      </c>
      <c r="Q473">
        <v>0.1579753376117688</v>
      </c>
      <c r="R473">
        <v>0.19353712206087759</v>
      </c>
      <c r="S473">
        <v>-1.8453163492128981</v>
      </c>
      <c r="T473">
        <v>-1.642285939636458</v>
      </c>
      <c r="U473">
        <v>0.95032221571823872</v>
      </c>
      <c r="V473">
        <v>1.001939677240705</v>
      </c>
      <c r="W473">
        <v>2486.727883349588</v>
      </c>
      <c r="X473">
        <v>3111.3269874325779</v>
      </c>
      <c r="Y473">
        <v>0</v>
      </c>
      <c r="Z473">
        <v>-1.142039192647033</v>
      </c>
      <c r="AA473">
        <v>0.22444401552398671</v>
      </c>
      <c r="AB473">
        <v>8.1450709271945004E-2</v>
      </c>
      <c r="AC473">
        <v>3.8703618678636337E-2</v>
      </c>
      <c r="AD473">
        <v>-1.269787780084719</v>
      </c>
      <c r="AE473">
        <v>-1.0202183341989211</v>
      </c>
      <c r="AF473">
        <v>0.1601108244626045</v>
      </c>
      <c r="AG473">
        <v>0.2825662103943708</v>
      </c>
      <c r="AH473">
        <v>1</v>
      </c>
      <c r="AI473">
        <v>1</v>
      </c>
      <c r="AJ473">
        <v>0.48943499384641809</v>
      </c>
      <c r="AK473">
        <v>0.1966926120951307</v>
      </c>
      <c r="AL473" t="s">
        <v>395</v>
      </c>
      <c r="AM473">
        <v>0.90713917532861488</v>
      </c>
      <c r="AN473">
        <v>1.457167047087566E-2</v>
      </c>
      <c r="AQ473">
        <v>4.7669007826415692E-2</v>
      </c>
      <c r="AR473">
        <v>8.3029955811745552E-3</v>
      </c>
      <c r="AY473">
        <v>1.140120240142894E-2</v>
      </c>
      <c r="AZ473">
        <v>4.2903633546830322E-3</v>
      </c>
      <c r="BA473">
        <v>0.88898527336537614</v>
      </c>
      <c r="BB473">
        <v>0.87312602670328698</v>
      </c>
      <c r="BC473">
        <v>0.81793031148942397</v>
      </c>
      <c r="BD473">
        <v>1</v>
      </c>
      <c r="BE473">
        <v>1</v>
      </c>
      <c r="BF473">
        <v>-2.3789859345993151E-2</v>
      </c>
      <c r="BG473">
        <v>4.8401521220507466E-3</v>
      </c>
      <c r="BH473">
        <v>-0.20345442365408339</v>
      </c>
      <c r="BI473">
        <v>0.17449268383954189</v>
      </c>
      <c r="BJ473">
        <v>-1.748230891551436</v>
      </c>
      <c r="BK473">
        <v>-2.3789859345993151E-2</v>
      </c>
    </row>
    <row r="474" spans="1:63" x14ac:dyDescent="0.25">
      <c r="B474" t="s">
        <v>781</v>
      </c>
      <c r="C474" t="s">
        <v>771</v>
      </c>
      <c r="D474">
        <v>100</v>
      </c>
      <c r="E474">
        <v>0.151</v>
      </c>
      <c r="F474">
        <v>100</v>
      </c>
      <c r="G474">
        <v>0.78500000000000003</v>
      </c>
      <c r="H474">
        <v>29</v>
      </c>
      <c r="I474" t="s">
        <v>195</v>
      </c>
      <c r="J474" t="s">
        <v>615</v>
      </c>
      <c r="K474">
        <v>0.78920000000000012</v>
      </c>
      <c r="L474" t="s">
        <v>993</v>
      </c>
      <c r="M474">
        <v>0.17449268383954189</v>
      </c>
      <c r="N474">
        <v>1.2266343412603371E-2</v>
      </c>
      <c r="O474">
        <v>-1.748230891551436</v>
      </c>
      <c r="P474">
        <v>6.8139582742593852E-2</v>
      </c>
      <c r="Q474">
        <v>0.1579753376117688</v>
      </c>
      <c r="R474">
        <v>0.19353712206087759</v>
      </c>
      <c r="S474">
        <v>-1.8453163492128981</v>
      </c>
      <c r="T474">
        <v>-1.642285939636458</v>
      </c>
      <c r="U474">
        <v>0.95032221571823872</v>
      </c>
      <c r="V474">
        <v>1.001939677240705</v>
      </c>
      <c r="W474">
        <v>2486.727883349588</v>
      </c>
      <c r="X474">
        <v>3111.3269874325779</v>
      </c>
      <c r="Y474">
        <v>0</v>
      </c>
      <c r="Z474">
        <v>-1.142039192647033</v>
      </c>
      <c r="AA474">
        <v>0.22444401552398671</v>
      </c>
      <c r="AB474">
        <v>8.1450709271945004E-2</v>
      </c>
      <c r="AC474">
        <v>3.8703618678636337E-2</v>
      </c>
      <c r="AD474">
        <v>-1.269787780084719</v>
      </c>
      <c r="AE474">
        <v>-1.0202183341989211</v>
      </c>
      <c r="AF474">
        <v>0.1601108244626045</v>
      </c>
      <c r="AG474">
        <v>0.2825662103943708</v>
      </c>
      <c r="AH474">
        <v>1</v>
      </c>
      <c r="AI474">
        <v>1</v>
      </c>
      <c r="AJ474">
        <v>0.48943499384641809</v>
      </c>
      <c r="AK474">
        <v>0.1966926120951307</v>
      </c>
      <c r="AL474" t="s">
        <v>395</v>
      </c>
      <c r="AM474">
        <v>0.90713917532861488</v>
      </c>
      <c r="AN474">
        <v>1.457167047087566E-2</v>
      </c>
      <c r="AQ474">
        <v>4.7669007826415692E-2</v>
      </c>
      <c r="AR474">
        <v>8.3029955811745552E-3</v>
      </c>
      <c r="AY474">
        <v>1.140120240142894E-2</v>
      </c>
      <c r="AZ474">
        <v>4.2903633546830322E-3</v>
      </c>
      <c r="BA474">
        <v>0.88898527336537614</v>
      </c>
      <c r="BB474">
        <v>0.87312602670328698</v>
      </c>
      <c r="BC474">
        <v>0.81793031148942397</v>
      </c>
      <c r="BD474">
        <v>1</v>
      </c>
      <c r="BE474">
        <v>1</v>
      </c>
      <c r="BF474">
        <v>-2.6783952174805139E-2</v>
      </c>
      <c r="BG474">
        <v>4.7971928877854784E-3</v>
      </c>
      <c r="BH474">
        <v>-0.17910698378180551</v>
      </c>
      <c r="BI474">
        <v>0.17449268383954189</v>
      </c>
      <c r="BJ474">
        <v>-1.748230891551436</v>
      </c>
      <c r="BK474">
        <v>-2.6783952174805139E-2</v>
      </c>
    </row>
    <row r="475" spans="1:63" x14ac:dyDescent="0.25">
      <c r="B475" t="s">
        <v>782</v>
      </c>
      <c r="C475" t="s">
        <v>771</v>
      </c>
      <c r="D475">
        <v>100</v>
      </c>
      <c r="E475">
        <v>0.436</v>
      </c>
      <c r="F475">
        <v>100</v>
      </c>
      <c r="G475">
        <v>0.746</v>
      </c>
      <c r="H475">
        <v>2</v>
      </c>
      <c r="I475" t="s">
        <v>195</v>
      </c>
      <c r="J475" t="s">
        <v>616</v>
      </c>
      <c r="K475">
        <v>0.74216666666666653</v>
      </c>
      <c r="L475" t="s">
        <v>933</v>
      </c>
      <c r="M475">
        <v>0.2217688427767211</v>
      </c>
      <c r="N475">
        <v>1.565948593416842E-2</v>
      </c>
      <c r="O475">
        <v>-1.508542574413144</v>
      </c>
      <c r="P475">
        <v>6.9281546362019414E-2</v>
      </c>
      <c r="Q475">
        <v>0.19940219022833319</v>
      </c>
      <c r="R475">
        <v>0.24777092721570501</v>
      </c>
      <c r="S475">
        <v>-1.612431437423572</v>
      </c>
      <c r="T475">
        <v>-1.3952506402568809</v>
      </c>
      <c r="U475">
        <v>0.89503777638640369</v>
      </c>
      <c r="V475">
        <v>1.002313838635809</v>
      </c>
      <c r="W475">
        <v>2993.65310221458</v>
      </c>
      <c r="X475">
        <v>3254.4825015957958</v>
      </c>
      <c r="Y475">
        <v>0</v>
      </c>
      <c r="Z475">
        <v>-0.80218494254532446</v>
      </c>
      <c r="AA475">
        <v>0.26177189156303271</v>
      </c>
      <c r="AB475">
        <v>0.1157998220616035</v>
      </c>
      <c r="AC475">
        <v>4.9158810463718831E-2</v>
      </c>
      <c r="AD475">
        <v>-1.0142507452401219</v>
      </c>
      <c r="AE475">
        <v>-0.63850498772261444</v>
      </c>
      <c r="AF475">
        <v>0.1703116416457057</v>
      </c>
      <c r="AG475">
        <v>0.33161173409971012</v>
      </c>
      <c r="AH475">
        <v>1</v>
      </c>
      <c r="AI475">
        <v>1</v>
      </c>
      <c r="AJ475">
        <v>0.48256320519875567</v>
      </c>
      <c r="AK475">
        <v>0.21496035423204959</v>
      </c>
      <c r="AL475" t="s">
        <v>395</v>
      </c>
      <c r="AM475">
        <v>0.90713917532861488</v>
      </c>
      <c r="AN475">
        <v>1.457167047087566E-2</v>
      </c>
      <c r="AQ475">
        <v>4.7669007826415692E-2</v>
      </c>
      <c r="AR475">
        <v>8.3029955811745552E-3</v>
      </c>
      <c r="AY475">
        <v>1.140120240142894E-2</v>
      </c>
      <c r="AZ475">
        <v>4.2903633546830322E-3</v>
      </c>
      <c r="BA475">
        <v>0.88898527336537614</v>
      </c>
      <c r="BB475">
        <v>0.87312602670328698</v>
      </c>
      <c r="BC475">
        <v>0.81793031148942397</v>
      </c>
      <c r="BD475">
        <v>1</v>
      </c>
      <c r="BE475">
        <v>1</v>
      </c>
      <c r="BF475">
        <v>-6.5821509787961405E-2</v>
      </c>
      <c r="BG475">
        <v>4.8408892316994896E-3</v>
      </c>
      <c r="BH475">
        <v>-7.3545703331540369E-2</v>
      </c>
      <c r="BI475">
        <v>0.2217688427767211</v>
      </c>
      <c r="BJ475">
        <v>-1.508542574413144</v>
      </c>
      <c r="BK475">
        <v>-6.5821509787961405E-2</v>
      </c>
    </row>
    <row r="476" spans="1:63" x14ac:dyDescent="0.25">
      <c r="B476" t="s">
        <v>783</v>
      </c>
      <c r="C476" t="s">
        <v>771</v>
      </c>
      <c r="D476">
        <v>100</v>
      </c>
      <c r="E476">
        <v>0.316</v>
      </c>
      <c r="F476">
        <v>100</v>
      </c>
      <c r="G476">
        <v>0.74</v>
      </c>
      <c r="H476">
        <v>3</v>
      </c>
      <c r="I476" t="s">
        <v>195</v>
      </c>
      <c r="J476" t="s">
        <v>616</v>
      </c>
      <c r="K476">
        <v>0.74216666666666653</v>
      </c>
      <c r="L476" t="s">
        <v>933</v>
      </c>
      <c r="M476">
        <v>0.2217688427767211</v>
      </c>
      <c r="N476">
        <v>1.565948593416842E-2</v>
      </c>
      <c r="O476">
        <v>-1.508542574413144</v>
      </c>
      <c r="P476">
        <v>6.9281546362019414E-2</v>
      </c>
      <c r="Q476">
        <v>0.19940219022833319</v>
      </c>
      <c r="R476">
        <v>0.24777092721570501</v>
      </c>
      <c r="S476">
        <v>-1.612431437423572</v>
      </c>
      <c r="T476">
        <v>-1.3952506402568809</v>
      </c>
      <c r="U476">
        <v>0.89503777638640369</v>
      </c>
      <c r="V476">
        <v>1.002313838635809</v>
      </c>
      <c r="W476">
        <v>2993.65310221458</v>
      </c>
      <c r="X476">
        <v>3254.4825015957958</v>
      </c>
      <c r="Y476">
        <v>0</v>
      </c>
      <c r="Z476">
        <v>-0.80218494254532446</v>
      </c>
      <c r="AA476">
        <v>0.26177189156303271</v>
      </c>
      <c r="AB476">
        <v>0.1157998220616035</v>
      </c>
      <c r="AC476">
        <v>4.9158810463718831E-2</v>
      </c>
      <c r="AD476">
        <v>-1.0142507452401219</v>
      </c>
      <c r="AE476">
        <v>-0.63850498772261444</v>
      </c>
      <c r="AF476">
        <v>0.1703116416457057</v>
      </c>
      <c r="AG476">
        <v>0.33161173409971012</v>
      </c>
      <c r="AH476">
        <v>1</v>
      </c>
      <c r="AI476">
        <v>1</v>
      </c>
      <c r="AJ476">
        <v>0.48256320519875567</v>
      </c>
      <c r="AK476">
        <v>0.21496035423204959</v>
      </c>
      <c r="AL476" t="s">
        <v>395</v>
      </c>
      <c r="AM476">
        <v>0.90713917532861488</v>
      </c>
      <c r="AN476">
        <v>1.457167047087566E-2</v>
      </c>
      <c r="AQ476">
        <v>4.7669007826415692E-2</v>
      </c>
      <c r="AR476">
        <v>8.3029955811745552E-3</v>
      </c>
      <c r="AY476">
        <v>1.140120240142894E-2</v>
      </c>
      <c r="AZ476">
        <v>4.2903633546830322E-3</v>
      </c>
      <c r="BA476">
        <v>0.88898527336537614</v>
      </c>
      <c r="BB476">
        <v>0.87312602670328698</v>
      </c>
      <c r="BC476">
        <v>0.81793031148942397</v>
      </c>
      <c r="BD476">
        <v>1</v>
      </c>
      <c r="BE476">
        <v>1</v>
      </c>
      <c r="BF476">
        <v>-7.180070825716367E-2</v>
      </c>
      <c r="BG476">
        <v>4.8554201760790429E-3</v>
      </c>
      <c r="BH476">
        <v>-6.7623569376066839E-2</v>
      </c>
      <c r="BI476">
        <v>0.2217688427767211</v>
      </c>
      <c r="BJ476">
        <v>-1.508542574413144</v>
      </c>
      <c r="BK476">
        <v>-7.180070825716367E-2</v>
      </c>
    </row>
    <row r="477" spans="1:63" x14ac:dyDescent="0.25">
      <c r="B477" t="s">
        <v>784</v>
      </c>
      <c r="C477" t="s">
        <v>771</v>
      </c>
      <c r="D477">
        <v>100</v>
      </c>
      <c r="E477">
        <v>0.27900000000000003</v>
      </c>
      <c r="F477">
        <v>100</v>
      </c>
      <c r="G477">
        <v>0.74399999999999999</v>
      </c>
      <c r="H477">
        <v>5</v>
      </c>
      <c r="I477" t="s">
        <v>195</v>
      </c>
      <c r="J477" t="s">
        <v>616</v>
      </c>
      <c r="K477">
        <v>0.74216666666666653</v>
      </c>
      <c r="L477" t="s">
        <v>933</v>
      </c>
      <c r="M477">
        <v>0.2217688427767211</v>
      </c>
      <c r="N477">
        <v>1.565948593416842E-2</v>
      </c>
      <c r="O477">
        <v>-1.508542574413144</v>
      </c>
      <c r="P477">
        <v>6.9281546362019414E-2</v>
      </c>
      <c r="Q477">
        <v>0.19940219022833319</v>
      </c>
      <c r="R477">
        <v>0.24777092721570501</v>
      </c>
      <c r="S477">
        <v>-1.612431437423572</v>
      </c>
      <c r="T477">
        <v>-1.3952506402568809</v>
      </c>
      <c r="U477">
        <v>0.89503777638640369</v>
      </c>
      <c r="V477">
        <v>1.002313838635809</v>
      </c>
      <c r="W477">
        <v>2993.65310221458</v>
      </c>
      <c r="X477">
        <v>3254.4825015957958</v>
      </c>
      <c r="Y477">
        <v>0</v>
      </c>
      <c r="Z477">
        <v>-0.80218494254532446</v>
      </c>
      <c r="AA477">
        <v>0.26177189156303271</v>
      </c>
      <c r="AB477">
        <v>0.1157998220616035</v>
      </c>
      <c r="AC477">
        <v>4.9158810463718831E-2</v>
      </c>
      <c r="AD477">
        <v>-1.0142507452401219</v>
      </c>
      <c r="AE477">
        <v>-0.63850498772261444</v>
      </c>
      <c r="AF477">
        <v>0.1703116416457057</v>
      </c>
      <c r="AG477">
        <v>0.33161173409971012</v>
      </c>
      <c r="AH477">
        <v>1</v>
      </c>
      <c r="AI477">
        <v>1</v>
      </c>
      <c r="AJ477">
        <v>0.48256320519875567</v>
      </c>
      <c r="AK477">
        <v>0.21496035423204959</v>
      </c>
      <c r="AL477" t="s">
        <v>395</v>
      </c>
      <c r="AM477">
        <v>0.90713917532861488</v>
      </c>
      <c r="AN477">
        <v>1.457167047087566E-2</v>
      </c>
      <c r="AQ477">
        <v>4.7669007826415692E-2</v>
      </c>
      <c r="AR477">
        <v>8.3029955811745552E-3</v>
      </c>
      <c r="AY477">
        <v>1.140120240142894E-2</v>
      </c>
      <c r="AZ477">
        <v>4.2903633546830322E-3</v>
      </c>
      <c r="BA477">
        <v>0.88898527336537614</v>
      </c>
      <c r="BB477">
        <v>0.87312602670328698</v>
      </c>
      <c r="BC477">
        <v>0.81793031148942397</v>
      </c>
      <c r="BD477">
        <v>1</v>
      </c>
      <c r="BE477">
        <v>1</v>
      </c>
      <c r="BF477">
        <v>-6.7806917303587344E-2</v>
      </c>
      <c r="BG477">
        <v>4.817502269310792E-3</v>
      </c>
      <c r="BH477">
        <v>-7.1047357126437616E-2</v>
      </c>
      <c r="BI477">
        <v>0.2217688427767211</v>
      </c>
      <c r="BJ477">
        <v>-1.508542574413144</v>
      </c>
      <c r="BK477">
        <v>-6.7806917303587344E-2</v>
      </c>
    </row>
    <row r="478" spans="1:63" x14ac:dyDescent="0.25">
      <c r="B478" t="s">
        <v>785</v>
      </c>
      <c r="C478" t="s">
        <v>771</v>
      </c>
      <c r="D478">
        <v>100</v>
      </c>
      <c r="E478">
        <v>0.23899999999999999</v>
      </c>
      <c r="F478">
        <v>100</v>
      </c>
      <c r="G478">
        <v>0.747</v>
      </c>
      <c r="H478">
        <v>9</v>
      </c>
      <c r="I478" t="s">
        <v>195</v>
      </c>
      <c r="J478" t="s">
        <v>616</v>
      </c>
      <c r="K478">
        <v>0.74216666666666653</v>
      </c>
      <c r="L478" t="s">
        <v>933</v>
      </c>
      <c r="M478">
        <v>0.2217688427767211</v>
      </c>
      <c r="N478">
        <v>1.565948593416842E-2</v>
      </c>
      <c r="O478">
        <v>-1.508542574413144</v>
      </c>
      <c r="P478">
        <v>6.9281546362019414E-2</v>
      </c>
      <c r="Q478">
        <v>0.19940219022833319</v>
      </c>
      <c r="R478">
        <v>0.24777092721570501</v>
      </c>
      <c r="S478">
        <v>-1.612431437423572</v>
      </c>
      <c r="T478">
        <v>-1.3952506402568809</v>
      </c>
      <c r="U478">
        <v>0.89503777638640369</v>
      </c>
      <c r="V478">
        <v>1.002313838635809</v>
      </c>
      <c r="W478">
        <v>2993.65310221458</v>
      </c>
      <c r="X478">
        <v>3254.4825015957958</v>
      </c>
      <c r="Y478">
        <v>0</v>
      </c>
      <c r="Z478">
        <v>-0.80218494254532446</v>
      </c>
      <c r="AA478">
        <v>0.26177189156303271</v>
      </c>
      <c r="AB478">
        <v>0.1157998220616035</v>
      </c>
      <c r="AC478">
        <v>4.9158810463718831E-2</v>
      </c>
      <c r="AD478">
        <v>-1.0142507452401219</v>
      </c>
      <c r="AE478">
        <v>-0.63850498772261444</v>
      </c>
      <c r="AF478">
        <v>0.1703116416457057</v>
      </c>
      <c r="AG478">
        <v>0.33161173409971012</v>
      </c>
      <c r="AH478">
        <v>1</v>
      </c>
      <c r="AI478">
        <v>1</v>
      </c>
      <c r="AJ478">
        <v>0.48256320519875567</v>
      </c>
      <c r="AK478">
        <v>0.21496035423204959</v>
      </c>
      <c r="AL478" t="s">
        <v>395</v>
      </c>
      <c r="AM478">
        <v>0.90713917532861488</v>
      </c>
      <c r="AN478">
        <v>1.457167047087566E-2</v>
      </c>
      <c r="AQ478">
        <v>4.7669007826415692E-2</v>
      </c>
      <c r="AR478">
        <v>8.3029955811745552E-3</v>
      </c>
      <c r="AY478">
        <v>1.140120240142894E-2</v>
      </c>
      <c r="AZ478">
        <v>4.2903633546830322E-3</v>
      </c>
      <c r="BA478">
        <v>0.88898527336537614</v>
      </c>
      <c r="BB478">
        <v>0.87312602670328698</v>
      </c>
      <c r="BC478">
        <v>0.81793031148942397</v>
      </c>
      <c r="BD478">
        <v>1</v>
      </c>
      <c r="BE478">
        <v>1</v>
      </c>
      <c r="BF478">
        <v>-6.4806655559838625E-2</v>
      </c>
      <c r="BG478">
        <v>4.8502303631506134E-3</v>
      </c>
      <c r="BH478">
        <v>-7.4841547079561879E-2</v>
      </c>
      <c r="BI478">
        <v>0.2217688427767211</v>
      </c>
      <c r="BJ478">
        <v>-1.508542574413144</v>
      </c>
      <c r="BK478">
        <v>-6.4806655559838625E-2</v>
      </c>
    </row>
    <row r="479" spans="1:63" x14ac:dyDescent="0.25">
      <c r="B479" t="s">
        <v>786</v>
      </c>
      <c r="C479" t="s">
        <v>771</v>
      </c>
      <c r="D479">
        <v>100</v>
      </c>
      <c r="E479">
        <v>0.2</v>
      </c>
      <c r="F479">
        <v>100</v>
      </c>
      <c r="G479">
        <v>0.74</v>
      </c>
      <c r="H479">
        <v>22</v>
      </c>
      <c r="I479" t="s">
        <v>195</v>
      </c>
      <c r="J479" t="s">
        <v>616</v>
      </c>
      <c r="K479">
        <v>0.74216666666666653</v>
      </c>
      <c r="L479" t="s">
        <v>933</v>
      </c>
      <c r="M479">
        <v>0.2217688427767211</v>
      </c>
      <c r="N479">
        <v>1.565948593416842E-2</v>
      </c>
      <c r="O479">
        <v>-1.508542574413144</v>
      </c>
      <c r="P479">
        <v>6.9281546362019414E-2</v>
      </c>
      <c r="Q479">
        <v>0.19940219022833319</v>
      </c>
      <c r="R479">
        <v>0.24777092721570501</v>
      </c>
      <c r="S479">
        <v>-1.612431437423572</v>
      </c>
      <c r="T479">
        <v>-1.3952506402568809</v>
      </c>
      <c r="U479">
        <v>0.89503777638640369</v>
      </c>
      <c r="V479">
        <v>1.002313838635809</v>
      </c>
      <c r="W479">
        <v>2993.65310221458</v>
      </c>
      <c r="X479">
        <v>3254.4825015957958</v>
      </c>
      <c r="Y479">
        <v>0</v>
      </c>
      <c r="Z479">
        <v>-0.80218494254532446</v>
      </c>
      <c r="AA479">
        <v>0.26177189156303271</v>
      </c>
      <c r="AB479">
        <v>0.1157998220616035</v>
      </c>
      <c r="AC479">
        <v>4.9158810463718831E-2</v>
      </c>
      <c r="AD479">
        <v>-1.0142507452401219</v>
      </c>
      <c r="AE479">
        <v>-0.63850498772261444</v>
      </c>
      <c r="AF479">
        <v>0.1703116416457057</v>
      </c>
      <c r="AG479">
        <v>0.33161173409971012</v>
      </c>
      <c r="AH479">
        <v>1</v>
      </c>
      <c r="AI479">
        <v>1</v>
      </c>
      <c r="AJ479">
        <v>0.48256320519875567</v>
      </c>
      <c r="AK479">
        <v>0.21496035423204959</v>
      </c>
      <c r="AL479" t="s">
        <v>395</v>
      </c>
      <c r="AM479">
        <v>0.90713917532861488</v>
      </c>
      <c r="AN479">
        <v>1.457167047087566E-2</v>
      </c>
      <c r="AQ479">
        <v>4.7669007826415692E-2</v>
      </c>
      <c r="AR479">
        <v>8.3029955811745552E-3</v>
      </c>
      <c r="AY479">
        <v>1.140120240142894E-2</v>
      </c>
      <c r="AZ479">
        <v>4.2903633546830322E-3</v>
      </c>
      <c r="BA479">
        <v>0.88898527336537614</v>
      </c>
      <c r="BB479">
        <v>0.87312602670328698</v>
      </c>
      <c r="BC479">
        <v>0.81793031148942397</v>
      </c>
      <c r="BD479">
        <v>1</v>
      </c>
      <c r="BE479">
        <v>1</v>
      </c>
      <c r="BF479">
        <v>-7.1786857903706189E-2</v>
      </c>
      <c r="BG479">
        <v>4.8618303620858319E-3</v>
      </c>
      <c r="BH479">
        <v>-6.7725911177327444E-2</v>
      </c>
      <c r="BI479">
        <v>0.2217688427767211</v>
      </c>
      <c r="BJ479">
        <v>-1.508542574413144</v>
      </c>
      <c r="BK479">
        <v>-7.1786857903706189E-2</v>
      </c>
    </row>
    <row r="480" spans="1:63" x14ac:dyDescent="0.25">
      <c r="B480" t="s">
        <v>787</v>
      </c>
      <c r="C480" t="s">
        <v>771</v>
      </c>
      <c r="D480">
        <v>100</v>
      </c>
      <c r="E480">
        <v>0.17499999999999999</v>
      </c>
      <c r="F480">
        <v>100</v>
      </c>
      <c r="G480">
        <v>0.73599999999999999</v>
      </c>
      <c r="H480">
        <v>39</v>
      </c>
      <c r="I480" t="s">
        <v>195</v>
      </c>
      <c r="J480" t="s">
        <v>616</v>
      </c>
      <c r="K480">
        <v>0.74216666666666653</v>
      </c>
      <c r="L480" t="s">
        <v>933</v>
      </c>
      <c r="M480">
        <v>0.2217688427767211</v>
      </c>
      <c r="N480">
        <v>1.565948593416842E-2</v>
      </c>
      <c r="O480">
        <v>-1.508542574413144</v>
      </c>
      <c r="P480">
        <v>6.9281546362019414E-2</v>
      </c>
      <c r="Q480">
        <v>0.19940219022833319</v>
      </c>
      <c r="R480">
        <v>0.24777092721570501</v>
      </c>
      <c r="S480">
        <v>-1.612431437423572</v>
      </c>
      <c r="T480">
        <v>-1.3952506402568809</v>
      </c>
      <c r="U480">
        <v>0.89503777638640369</v>
      </c>
      <c r="V480">
        <v>1.002313838635809</v>
      </c>
      <c r="W480">
        <v>2993.65310221458</v>
      </c>
      <c r="X480">
        <v>3254.4825015957958</v>
      </c>
      <c r="Y480">
        <v>0</v>
      </c>
      <c r="Z480">
        <v>-0.80218494254532446</v>
      </c>
      <c r="AA480">
        <v>0.26177189156303271</v>
      </c>
      <c r="AB480">
        <v>0.1157998220616035</v>
      </c>
      <c r="AC480">
        <v>4.9158810463718831E-2</v>
      </c>
      <c r="AD480">
        <v>-1.0142507452401219</v>
      </c>
      <c r="AE480">
        <v>-0.63850498772261444</v>
      </c>
      <c r="AF480">
        <v>0.1703116416457057</v>
      </c>
      <c r="AG480">
        <v>0.33161173409971012</v>
      </c>
      <c r="AH480">
        <v>1</v>
      </c>
      <c r="AI480">
        <v>1</v>
      </c>
      <c r="AJ480">
        <v>0.48256320519875567</v>
      </c>
      <c r="AK480">
        <v>0.21496035423204959</v>
      </c>
      <c r="AL480" t="s">
        <v>395</v>
      </c>
      <c r="AM480">
        <v>0.90713917532861488</v>
      </c>
      <c r="AN480">
        <v>1.457167047087566E-2</v>
      </c>
      <c r="AQ480">
        <v>4.7669007826415692E-2</v>
      </c>
      <c r="AR480">
        <v>8.3029955811745552E-3</v>
      </c>
      <c r="AY480">
        <v>1.140120240142894E-2</v>
      </c>
      <c r="AZ480">
        <v>4.2903633546830322E-3</v>
      </c>
      <c r="BA480">
        <v>0.88898527336537614</v>
      </c>
      <c r="BB480">
        <v>0.87312602670328698</v>
      </c>
      <c r="BC480">
        <v>0.81793031148942397</v>
      </c>
      <c r="BD480">
        <v>1</v>
      </c>
      <c r="BE480">
        <v>1</v>
      </c>
      <c r="BF480">
        <v>-7.5797756844797656E-2</v>
      </c>
      <c r="BG480">
        <v>4.8724254428406059E-3</v>
      </c>
      <c r="BH480">
        <v>-6.4281921334655198E-2</v>
      </c>
      <c r="BI480">
        <v>0.2217688427767211</v>
      </c>
      <c r="BJ480">
        <v>-1.508542574413144</v>
      </c>
      <c r="BK480">
        <v>-7.5797756844797656E-2</v>
      </c>
    </row>
    <row r="481" spans="1:63" x14ac:dyDescent="0.25">
      <c r="B481" t="s">
        <v>788</v>
      </c>
      <c r="C481" t="s">
        <v>771</v>
      </c>
      <c r="D481">
        <v>100</v>
      </c>
      <c r="E481">
        <v>0.55500000000000005</v>
      </c>
      <c r="F481">
        <v>100</v>
      </c>
      <c r="G481">
        <v>0.71599999999999997</v>
      </c>
      <c r="H481">
        <v>3</v>
      </c>
      <c r="I481" t="s">
        <v>195</v>
      </c>
      <c r="J481" t="s">
        <v>619</v>
      </c>
      <c r="K481">
        <v>0.71099999999999997</v>
      </c>
      <c r="L481" t="s">
        <v>994</v>
      </c>
      <c r="M481">
        <v>0.27315005523305019</v>
      </c>
      <c r="N481">
        <v>3.5974293782850997E-2</v>
      </c>
      <c r="O481">
        <v>-1.306111596847503</v>
      </c>
      <c r="P481">
        <v>0.12913870911651501</v>
      </c>
      <c r="Q481">
        <v>0.22074250681001131</v>
      </c>
      <c r="R481">
        <v>0.33395782179982969</v>
      </c>
      <c r="S481">
        <v>-1.5107583843289549</v>
      </c>
      <c r="T481">
        <v>-1.09674057627859</v>
      </c>
      <c r="U481">
        <v>0.74878454408872996</v>
      </c>
      <c r="V481">
        <v>1.0016197522376069</v>
      </c>
      <c r="W481">
        <v>3354.6204621751122</v>
      </c>
      <c r="X481">
        <v>3901.2335854723351</v>
      </c>
      <c r="Y481">
        <v>0</v>
      </c>
      <c r="Z481">
        <v>-0.59267246094561088</v>
      </c>
      <c r="AA481">
        <v>0.26141838600645451</v>
      </c>
      <c r="AB481">
        <v>0.2231680692487609</v>
      </c>
      <c r="AC481">
        <v>7.7048074030520247E-2</v>
      </c>
      <c r="AD481">
        <v>-0.9894970227547315</v>
      </c>
      <c r="AE481">
        <v>-0.25761889019937162</v>
      </c>
      <c r="AF481">
        <v>0.12852359252187009</v>
      </c>
      <c r="AG481">
        <v>0.38298800326011412</v>
      </c>
      <c r="AH481">
        <v>1</v>
      </c>
      <c r="AI481">
        <v>1</v>
      </c>
      <c r="AJ481">
        <v>0.48883434732049053</v>
      </c>
      <c r="AK481">
        <v>0.22687516662972951</v>
      </c>
      <c r="AL481" t="s">
        <v>395</v>
      </c>
      <c r="AM481">
        <v>0.90713917532861488</v>
      </c>
      <c r="AN481">
        <v>1.457167047087566E-2</v>
      </c>
      <c r="AQ481">
        <v>4.7669007826415692E-2</v>
      </c>
      <c r="AR481">
        <v>8.3029955811745552E-3</v>
      </c>
      <c r="AY481">
        <v>1.140120240142894E-2</v>
      </c>
      <c r="AZ481">
        <v>4.2903633546830322E-3</v>
      </c>
      <c r="BA481">
        <v>0.88898527336537614</v>
      </c>
      <c r="BB481">
        <v>0.87312602670328698</v>
      </c>
      <c r="BC481">
        <v>0.81793031148942397</v>
      </c>
      <c r="BD481">
        <v>1</v>
      </c>
      <c r="BE481">
        <v>1</v>
      </c>
      <c r="BF481">
        <v>-9.5791503865712765E-2</v>
      </c>
      <c r="BG481">
        <v>4.8566259962948659E-3</v>
      </c>
      <c r="BH481">
        <v>-5.0699966075313151E-2</v>
      </c>
      <c r="BI481">
        <v>0.27315005523305019</v>
      </c>
      <c r="BJ481">
        <v>-1.306111596847503</v>
      </c>
      <c r="BK481">
        <v>-9.5791503865712765E-2</v>
      </c>
    </row>
    <row r="482" spans="1:63" x14ac:dyDescent="0.25">
      <c r="B482" t="s">
        <v>789</v>
      </c>
      <c r="C482" t="s">
        <v>771</v>
      </c>
      <c r="D482">
        <v>100</v>
      </c>
      <c r="E482">
        <v>0.34899999999999998</v>
      </c>
      <c r="F482">
        <v>100</v>
      </c>
      <c r="G482">
        <v>0.71099999999999997</v>
      </c>
      <c r="H482">
        <v>5</v>
      </c>
      <c r="I482" t="s">
        <v>195</v>
      </c>
      <c r="J482" t="s">
        <v>619</v>
      </c>
      <c r="K482">
        <v>0.71099999999999997</v>
      </c>
      <c r="L482" t="s">
        <v>994</v>
      </c>
      <c r="M482">
        <v>0.27315005523305019</v>
      </c>
      <c r="N482">
        <v>3.5974293782850997E-2</v>
      </c>
      <c r="O482">
        <v>-1.306111596847503</v>
      </c>
      <c r="P482">
        <v>0.12913870911651501</v>
      </c>
      <c r="Q482">
        <v>0.22074250681001131</v>
      </c>
      <c r="R482">
        <v>0.33395782179982969</v>
      </c>
      <c r="S482">
        <v>-1.5107583843289549</v>
      </c>
      <c r="T482">
        <v>-1.09674057627859</v>
      </c>
      <c r="U482">
        <v>0.74878454408872996</v>
      </c>
      <c r="V482">
        <v>1.0016197522376069</v>
      </c>
      <c r="W482">
        <v>3354.6204621751122</v>
      </c>
      <c r="X482">
        <v>3901.2335854723351</v>
      </c>
      <c r="Y482">
        <v>0</v>
      </c>
      <c r="Z482">
        <v>-0.59267246094561088</v>
      </c>
      <c r="AA482">
        <v>0.26141838600645451</v>
      </c>
      <c r="AB482">
        <v>0.2231680692487609</v>
      </c>
      <c r="AC482">
        <v>7.7048074030520247E-2</v>
      </c>
      <c r="AD482">
        <v>-0.9894970227547315</v>
      </c>
      <c r="AE482">
        <v>-0.25761889019937162</v>
      </c>
      <c r="AF482">
        <v>0.12852359252187009</v>
      </c>
      <c r="AG482">
        <v>0.38298800326011412</v>
      </c>
      <c r="AH482">
        <v>1</v>
      </c>
      <c r="AI482">
        <v>1</v>
      </c>
      <c r="AJ482">
        <v>0.48883434732049053</v>
      </c>
      <c r="AK482">
        <v>0.22687516662972951</v>
      </c>
      <c r="AL482" t="s">
        <v>395</v>
      </c>
      <c r="AM482">
        <v>0.90713917532861488</v>
      </c>
      <c r="AN482">
        <v>1.457167047087566E-2</v>
      </c>
      <c r="AQ482">
        <v>4.7669007826415692E-2</v>
      </c>
      <c r="AR482">
        <v>8.3029955811745552E-3</v>
      </c>
      <c r="AY482">
        <v>1.140120240142894E-2</v>
      </c>
      <c r="AZ482">
        <v>4.2903633546830322E-3</v>
      </c>
      <c r="BA482">
        <v>0.88898527336537614</v>
      </c>
      <c r="BB482">
        <v>0.87312602670328698</v>
      </c>
      <c r="BC482">
        <v>0.81793031148942397</v>
      </c>
      <c r="BD482">
        <v>1</v>
      </c>
      <c r="BE482">
        <v>1</v>
      </c>
      <c r="BF482">
        <v>-0.1008001040114134</v>
      </c>
      <c r="BG482">
        <v>4.8628677553641296E-3</v>
      </c>
      <c r="BH482">
        <v>-4.8242685888632793E-2</v>
      </c>
      <c r="BI482">
        <v>0.27315005523305019</v>
      </c>
      <c r="BJ482">
        <v>-1.306111596847503</v>
      </c>
      <c r="BK482">
        <v>-0.1008001040114134</v>
      </c>
    </row>
    <row r="483" spans="1:63" x14ac:dyDescent="0.25">
      <c r="B483" t="s">
        <v>790</v>
      </c>
      <c r="C483" t="s">
        <v>771</v>
      </c>
      <c r="D483">
        <v>100</v>
      </c>
      <c r="E483">
        <v>0.28399999999999997</v>
      </c>
      <c r="F483">
        <v>100</v>
      </c>
      <c r="G483">
        <v>0.71</v>
      </c>
      <c r="H483">
        <v>8</v>
      </c>
      <c r="I483" t="s">
        <v>195</v>
      </c>
      <c r="J483" t="s">
        <v>619</v>
      </c>
      <c r="K483">
        <v>0.71099999999999997</v>
      </c>
      <c r="L483" t="s">
        <v>994</v>
      </c>
      <c r="M483">
        <v>0.27315005523305019</v>
      </c>
      <c r="N483">
        <v>3.5974293782850997E-2</v>
      </c>
      <c r="O483">
        <v>-1.306111596847503</v>
      </c>
      <c r="P483">
        <v>0.12913870911651501</v>
      </c>
      <c r="Q483">
        <v>0.22074250681001131</v>
      </c>
      <c r="R483">
        <v>0.33395782179982969</v>
      </c>
      <c r="S483">
        <v>-1.5107583843289549</v>
      </c>
      <c r="T483">
        <v>-1.09674057627859</v>
      </c>
      <c r="U483">
        <v>0.74878454408872996</v>
      </c>
      <c r="V483">
        <v>1.0016197522376069</v>
      </c>
      <c r="W483">
        <v>3354.6204621751122</v>
      </c>
      <c r="X483">
        <v>3901.2335854723351</v>
      </c>
      <c r="Y483">
        <v>0</v>
      </c>
      <c r="Z483">
        <v>-0.59267246094561088</v>
      </c>
      <c r="AA483">
        <v>0.26141838600645451</v>
      </c>
      <c r="AB483">
        <v>0.2231680692487609</v>
      </c>
      <c r="AC483">
        <v>7.7048074030520247E-2</v>
      </c>
      <c r="AD483">
        <v>-0.9894970227547315</v>
      </c>
      <c r="AE483">
        <v>-0.25761889019937162</v>
      </c>
      <c r="AF483">
        <v>0.12852359252187009</v>
      </c>
      <c r="AG483">
        <v>0.38298800326011412</v>
      </c>
      <c r="AH483">
        <v>1</v>
      </c>
      <c r="AI483">
        <v>1</v>
      </c>
      <c r="AJ483">
        <v>0.48883434732049053</v>
      </c>
      <c r="AK483">
        <v>0.22687516662972951</v>
      </c>
      <c r="AL483" t="s">
        <v>395</v>
      </c>
      <c r="AM483">
        <v>0.90713917532861488</v>
      </c>
      <c r="AN483">
        <v>1.457167047087566E-2</v>
      </c>
      <c r="AQ483">
        <v>4.7669007826415692E-2</v>
      </c>
      <c r="AR483">
        <v>8.3029955811745552E-3</v>
      </c>
      <c r="AY483">
        <v>1.140120240142894E-2</v>
      </c>
      <c r="AZ483">
        <v>4.2903633546830322E-3</v>
      </c>
      <c r="BA483">
        <v>0.88898527336537614</v>
      </c>
      <c r="BB483">
        <v>0.87312602670328698</v>
      </c>
      <c r="BC483">
        <v>0.81793031148942397</v>
      </c>
      <c r="BD483">
        <v>1</v>
      </c>
      <c r="BE483">
        <v>1</v>
      </c>
      <c r="BF483">
        <v>-0.101792491649402</v>
      </c>
      <c r="BG483">
        <v>4.8278232990206357E-3</v>
      </c>
      <c r="BH483">
        <v>-4.7428088465000233E-2</v>
      </c>
      <c r="BI483">
        <v>0.27315005523305019</v>
      </c>
      <c r="BJ483">
        <v>-1.306111596847503</v>
      </c>
      <c r="BK483">
        <v>-0.101792491649402</v>
      </c>
    </row>
    <row r="484" spans="1:63" x14ac:dyDescent="0.25">
      <c r="B484" t="s">
        <v>791</v>
      </c>
      <c r="C484" t="s">
        <v>771</v>
      </c>
      <c r="D484">
        <v>100</v>
      </c>
      <c r="E484">
        <v>0.218</v>
      </c>
      <c r="F484">
        <v>100</v>
      </c>
      <c r="G484">
        <v>0.71099999999999997</v>
      </c>
      <c r="H484">
        <v>21</v>
      </c>
      <c r="I484" t="s">
        <v>195</v>
      </c>
      <c r="J484" t="s">
        <v>619</v>
      </c>
      <c r="K484">
        <v>0.71099999999999997</v>
      </c>
      <c r="L484" t="s">
        <v>994</v>
      </c>
      <c r="M484">
        <v>0.27315005523305019</v>
      </c>
      <c r="N484">
        <v>3.5974293782850997E-2</v>
      </c>
      <c r="O484">
        <v>-1.306111596847503</v>
      </c>
      <c r="P484">
        <v>0.12913870911651501</v>
      </c>
      <c r="Q484">
        <v>0.22074250681001131</v>
      </c>
      <c r="R484">
        <v>0.33395782179982969</v>
      </c>
      <c r="S484">
        <v>-1.5107583843289549</v>
      </c>
      <c r="T484">
        <v>-1.09674057627859</v>
      </c>
      <c r="U484">
        <v>0.74878454408872996</v>
      </c>
      <c r="V484">
        <v>1.0016197522376069</v>
      </c>
      <c r="W484">
        <v>3354.6204621751122</v>
      </c>
      <c r="X484">
        <v>3901.2335854723351</v>
      </c>
      <c r="Y484">
        <v>0</v>
      </c>
      <c r="Z484">
        <v>-0.59267246094561088</v>
      </c>
      <c r="AA484">
        <v>0.26141838600645451</v>
      </c>
      <c r="AB484">
        <v>0.2231680692487609</v>
      </c>
      <c r="AC484">
        <v>7.7048074030520247E-2</v>
      </c>
      <c r="AD484">
        <v>-0.9894970227547315</v>
      </c>
      <c r="AE484">
        <v>-0.25761889019937162</v>
      </c>
      <c r="AF484">
        <v>0.12852359252187009</v>
      </c>
      <c r="AG484">
        <v>0.38298800326011412</v>
      </c>
      <c r="AH484">
        <v>1</v>
      </c>
      <c r="AI484">
        <v>1</v>
      </c>
      <c r="AJ484">
        <v>0.48883434732049053</v>
      </c>
      <c r="AK484">
        <v>0.22687516662972951</v>
      </c>
      <c r="AL484" t="s">
        <v>395</v>
      </c>
      <c r="AM484">
        <v>0.90713917532861488</v>
      </c>
      <c r="AN484">
        <v>1.457167047087566E-2</v>
      </c>
      <c r="AQ484">
        <v>4.7669007826415692E-2</v>
      </c>
      <c r="AR484">
        <v>8.3029955811745552E-3</v>
      </c>
      <c r="AY484">
        <v>1.140120240142894E-2</v>
      </c>
      <c r="AZ484">
        <v>4.2903633546830322E-3</v>
      </c>
      <c r="BA484">
        <v>0.88898527336537614</v>
      </c>
      <c r="BB484">
        <v>0.87312602670328698</v>
      </c>
      <c r="BC484">
        <v>0.81793031148942397</v>
      </c>
      <c r="BD484">
        <v>1</v>
      </c>
      <c r="BE484">
        <v>1</v>
      </c>
      <c r="BF484">
        <v>-0.1008064380272598</v>
      </c>
      <c r="BG484">
        <v>4.829427298145882E-3</v>
      </c>
      <c r="BH484">
        <v>-4.7907925254138228E-2</v>
      </c>
      <c r="BI484">
        <v>0.27315005523305019</v>
      </c>
      <c r="BJ484">
        <v>-1.306111596847503</v>
      </c>
      <c r="BK484">
        <v>-0.1008064380272598</v>
      </c>
    </row>
    <row r="485" spans="1:63" x14ac:dyDescent="0.25">
      <c r="B485" t="s">
        <v>792</v>
      </c>
      <c r="C485" t="s">
        <v>771</v>
      </c>
      <c r="D485">
        <v>100</v>
      </c>
      <c r="E485">
        <v>0.18</v>
      </c>
      <c r="F485">
        <v>100</v>
      </c>
      <c r="G485">
        <v>0.70699999999999996</v>
      </c>
      <c r="H485">
        <v>75</v>
      </c>
      <c r="I485" t="s">
        <v>195</v>
      </c>
      <c r="J485" t="s">
        <v>619</v>
      </c>
      <c r="K485">
        <v>0.71099999999999997</v>
      </c>
      <c r="L485" t="s">
        <v>994</v>
      </c>
      <c r="M485">
        <v>0.27315005523305019</v>
      </c>
      <c r="N485">
        <v>3.5974293782850997E-2</v>
      </c>
      <c r="O485">
        <v>-1.306111596847503</v>
      </c>
      <c r="P485">
        <v>0.12913870911651501</v>
      </c>
      <c r="Q485">
        <v>0.22074250681001131</v>
      </c>
      <c r="R485">
        <v>0.33395782179982969</v>
      </c>
      <c r="S485">
        <v>-1.5107583843289549</v>
      </c>
      <c r="T485">
        <v>-1.09674057627859</v>
      </c>
      <c r="U485">
        <v>0.74878454408872996</v>
      </c>
      <c r="V485">
        <v>1.0016197522376069</v>
      </c>
      <c r="W485">
        <v>3354.6204621751122</v>
      </c>
      <c r="X485">
        <v>3901.2335854723351</v>
      </c>
      <c r="Y485">
        <v>0</v>
      </c>
      <c r="Z485">
        <v>-0.59267246094561088</v>
      </c>
      <c r="AA485">
        <v>0.26141838600645451</v>
      </c>
      <c r="AB485">
        <v>0.2231680692487609</v>
      </c>
      <c r="AC485">
        <v>7.7048074030520247E-2</v>
      </c>
      <c r="AD485">
        <v>-0.9894970227547315</v>
      </c>
      <c r="AE485">
        <v>-0.25761889019937162</v>
      </c>
      <c r="AF485">
        <v>0.12852359252187009</v>
      </c>
      <c r="AG485">
        <v>0.38298800326011412</v>
      </c>
      <c r="AH485">
        <v>1</v>
      </c>
      <c r="AI485">
        <v>1</v>
      </c>
      <c r="AJ485">
        <v>0.48883434732049053</v>
      </c>
      <c r="AK485">
        <v>0.22687516662972951</v>
      </c>
      <c r="AL485" t="s">
        <v>395</v>
      </c>
      <c r="AM485">
        <v>0.90713917532861488</v>
      </c>
      <c r="AN485">
        <v>1.457167047087566E-2</v>
      </c>
      <c r="AQ485">
        <v>4.7669007826415692E-2</v>
      </c>
      <c r="AR485">
        <v>8.3029955811745552E-3</v>
      </c>
      <c r="AY485">
        <v>1.140120240142894E-2</v>
      </c>
      <c r="AZ485">
        <v>4.2903633546830322E-3</v>
      </c>
      <c r="BA485">
        <v>0.88898527336537614</v>
      </c>
      <c r="BB485">
        <v>0.87312602670328698</v>
      </c>
      <c r="BC485">
        <v>0.81793031148942397</v>
      </c>
      <c r="BD485">
        <v>1</v>
      </c>
      <c r="BE485">
        <v>1</v>
      </c>
      <c r="BF485">
        <v>-0.1048029370105852</v>
      </c>
      <c r="BG485">
        <v>4.8523154998941038E-3</v>
      </c>
      <c r="BH485">
        <v>-4.6299422881669973E-2</v>
      </c>
      <c r="BI485">
        <v>0.27315005523305019</v>
      </c>
      <c r="BJ485">
        <v>-1.306111596847503</v>
      </c>
      <c r="BK485">
        <v>-0.1048029370105852</v>
      </c>
    </row>
    <row r="486" spans="1:63" x14ac:dyDescent="0.25">
      <c r="A486">
        <v>22</v>
      </c>
      <c r="B486" t="s">
        <v>795</v>
      </c>
      <c r="C486" t="s">
        <v>793</v>
      </c>
      <c r="D486">
        <v>100</v>
      </c>
      <c r="E486">
        <v>0.35699999999999998</v>
      </c>
      <c r="F486">
        <v>100</v>
      </c>
      <c r="G486">
        <v>0.66800000000000004</v>
      </c>
      <c r="H486">
        <v>2</v>
      </c>
      <c r="I486" t="s">
        <v>195</v>
      </c>
      <c r="J486" t="s">
        <v>614</v>
      </c>
      <c r="K486">
        <v>0.66825000000000001</v>
      </c>
      <c r="L486" t="s">
        <v>995</v>
      </c>
      <c r="M486">
        <v>0.20253307063782491</v>
      </c>
      <c r="N486">
        <v>1.8441580035472221E-2</v>
      </c>
      <c r="O486">
        <v>-1.600845438412045</v>
      </c>
      <c r="P486">
        <v>8.9094735720943327E-2</v>
      </c>
      <c r="Q486">
        <v>0.17788894567793029</v>
      </c>
      <c r="R486">
        <v>0.23184698279838109</v>
      </c>
      <c r="S486">
        <v>-1.726595824091312</v>
      </c>
      <c r="T486">
        <v>-1.4616776820715489</v>
      </c>
      <c r="U486">
        <v>0.96249947792719992</v>
      </c>
      <c r="V486">
        <v>1.002589840792087</v>
      </c>
      <c r="W486">
        <v>2280.138307046338</v>
      </c>
      <c r="X486">
        <v>2732.1299061471218</v>
      </c>
      <c r="Y486">
        <v>0</v>
      </c>
      <c r="Z486">
        <v>-0.92507339462068605</v>
      </c>
      <c r="AA486">
        <v>0.25023614489665269</v>
      </c>
      <c r="AB486">
        <v>0.14396689656683659</v>
      </c>
      <c r="AC486">
        <v>5.4519731133829817E-2</v>
      </c>
      <c r="AD486">
        <v>-1.18466165563731</v>
      </c>
      <c r="AE486">
        <v>-0.72332642864414609</v>
      </c>
      <c r="AF486">
        <v>0.1485252281200434</v>
      </c>
      <c r="AG486">
        <v>0.32800182676919792</v>
      </c>
      <c r="AH486">
        <v>1</v>
      </c>
      <c r="AI486">
        <v>1</v>
      </c>
      <c r="AJ486">
        <v>0.49375808138603539</v>
      </c>
      <c r="AK486">
        <v>0.17700274243217709</v>
      </c>
      <c r="AL486" t="s">
        <v>395</v>
      </c>
      <c r="AM486">
        <v>0.7476614979374081</v>
      </c>
      <c r="AN486">
        <v>2.0884544233026971E-2</v>
      </c>
      <c r="AQ486">
        <v>4.0464454193051572E-2</v>
      </c>
      <c r="AR486">
        <v>1.2383139602646601E-2</v>
      </c>
      <c r="AY486">
        <v>1.178226026284007E-2</v>
      </c>
      <c r="AZ486">
        <v>2.2083045968224149E-2</v>
      </c>
      <c r="BA486">
        <v>0.99250182400024656</v>
      </c>
      <c r="BB486">
        <v>0.98875273600036984</v>
      </c>
      <c r="BC486">
        <v>0.88801856289596504</v>
      </c>
      <c r="BD486">
        <v>1</v>
      </c>
      <c r="BE486">
        <v>1</v>
      </c>
      <c r="BF486">
        <v>1.252268468896593E-3</v>
      </c>
      <c r="BG486">
        <v>1.292485508441471E-2</v>
      </c>
      <c r="BH486">
        <v>10.32115349498749</v>
      </c>
      <c r="BI486">
        <v>0.20253307063782491</v>
      </c>
      <c r="BJ486">
        <v>-1.600845438412045</v>
      </c>
      <c r="BK486">
        <v>1.252268468896593E-3</v>
      </c>
    </row>
    <row r="487" spans="1:63" x14ac:dyDescent="0.25">
      <c r="B487" t="s">
        <v>796</v>
      </c>
      <c r="C487" t="s">
        <v>793</v>
      </c>
      <c r="D487">
        <v>100</v>
      </c>
      <c r="E487">
        <v>0.23699999999999999</v>
      </c>
      <c r="F487">
        <v>100</v>
      </c>
      <c r="G487">
        <v>0.66700000000000004</v>
      </c>
      <c r="H487">
        <v>6</v>
      </c>
      <c r="I487" t="s">
        <v>195</v>
      </c>
      <c r="J487" t="s">
        <v>614</v>
      </c>
      <c r="K487">
        <v>0.66825000000000001</v>
      </c>
      <c r="L487" t="s">
        <v>995</v>
      </c>
      <c r="M487">
        <v>0.20253307063782491</v>
      </c>
      <c r="N487">
        <v>1.8441580035472221E-2</v>
      </c>
      <c r="O487">
        <v>-1.600845438412045</v>
      </c>
      <c r="P487">
        <v>8.9094735720943327E-2</v>
      </c>
      <c r="Q487">
        <v>0.17788894567793029</v>
      </c>
      <c r="R487">
        <v>0.23184698279838109</v>
      </c>
      <c r="S487">
        <v>-1.726595824091312</v>
      </c>
      <c r="T487">
        <v>-1.4616776820715489</v>
      </c>
      <c r="U487">
        <v>0.96249947792719992</v>
      </c>
      <c r="V487">
        <v>1.002589840792087</v>
      </c>
      <c r="W487">
        <v>2280.138307046338</v>
      </c>
      <c r="X487">
        <v>2732.1299061471218</v>
      </c>
      <c r="Y487">
        <v>0</v>
      </c>
      <c r="Z487">
        <v>-0.92507339462068605</v>
      </c>
      <c r="AA487">
        <v>0.25023614489665269</v>
      </c>
      <c r="AB487">
        <v>0.14396689656683659</v>
      </c>
      <c r="AC487">
        <v>5.4519731133829817E-2</v>
      </c>
      <c r="AD487">
        <v>-1.18466165563731</v>
      </c>
      <c r="AE487">
        <v>-0.72332642864414609</v>
      </c>
      <c r="AF487">
        <v>0.1485252281200434</v>
      </c>
      <c r="AG487">
        <v>0.32800182676919792</v>
      </c>
      <c r="AH487">
        <v>1</v>
      </c>
      <c r="AI487">
        <v>1</v>
      </c>
      <c r="AJ487">
        <v>0.49375808138603539</v>
      </c>
      <c r="AK487">
        <v>0.17700274243217709</v>
      </c>
      <c r="AL487" t="s">
        <v>395</v>
      </c>
      <c r="AM487">
        <v>0.7476614979374081</v>
      </c>
      <c r="AN487">
        <v>2.0884544233026971E-2</v>
      </c>
      <c r="AQ487">
        <v>4.0464454193051572E-2</v>
      </c>
      <c r="AR487">
        <v>1.2383139602646601E-2</v>
      </c>
      <c r="AY487">
        <v>1.178226026284007E-2</v>
      </c>
      <c r="AZ487">
        <v>2.2083045968224149E-2</v>
      </c>
      <c r="BA487">
        <v>0.99250182400024656</v>
      </c>
      <c r="BB487">
        <v>0.98875273600036984</v>
      </c>
      <c r="BC487">
        <v>0.88801856289596504</v>
      </c>
      <c r="BD487">
        <v>1</v>
      </c>
      <c r="BE487">
        <v>1</v>
      </c>
      <c r="BF487">
        <v>2.5093501168592868E-4</v>
      </c>
      <c r="BG487">
        <v>1.33507634469521E-2</v>
      </c>
      <c r="BH487">
        <v>53.204068086210178</v>
      </c>
      <c r="BI487">
        <v>0.20253307063782491</v>
      </c>
      <c r="BJ487">
        <v>-1.600845438412045</v>
      </c>
      <c r="BK487">
        <v>2.5093501168592868E-4</v>
      </c>
    </row>
    <row r="488" spans="1:63" x14ac:dyDescent="0.25">
      <c r="B488" t="s">
        <v>797</v>
      </c>
      <c r="C488" t="s">
        <v>793</v>
      </c>
      <c r="D488">
        <v>100</v>
      </c>
      <c r="E488">
        <v>0.19800000000000001</v>
      </c>
      <c r="F488">
        <v>100</v>
      </c>
      <c r="G488">
        <v>0.66800000000000004</v>
      </c>
      <c r="H488">
        <v>15</v>
      </c>
      <c r="I488" t="s">
        <v>195</v>
      </c>
      <c r="J488" t="s">
        <v>614</v>
      </c>
      <c r="K488">
        <v>0.66825000000000001</v>
      </c>
      <c r="L488" t="s">
        <v>995</v>
      </c>
      <c r="M488">
        <v>0.20253307063782491</v>
      </c>
      <c r="N488">
        <v>1.8441580035472221E-2</v>
      </c>
      <c r="O488">
        <v>-1.600845438412045</v>
      </c>
      <c r="P488">
        <v>8.9094735720943327E-2</v>
      </c>
      <c r="Q488">
        <v>0.17788894567793029</v>
      </c>
      <c r="R488">
        <v>0.23184698279838109</v>
      </c>
      <c r="S488">
        <v>-1.726595824091312</v>
      </c>
      <c r="T488">
        <v>-1.4616776820715489</v>
      </c>
      <c r="U488">
        <v>0.96249947792719992</v>
      </c>
      <c r="V488">
        <v>1.002589840792087</v>
      </c>
      <c r="W488">
        <v>2280.138307046338</v>
      </c>
      <c r="X488">
        <v>2732.1299061471218</v>
      </c>
      <c r="Y488">
        <v>0</v>
      </c>
      <c r="Z488">
        <v>-0.92507339462068605</v>
      </c>
      <c r="AA488">
        <v>0.25023614489665269</v>
      </c>
      <c r="AB488">
        <v>0.14396689656683659</v>
      </c>
      <c r="AC488">
        <v>5.4519731133829817E-2</v>
      </c>
      <c r="AD488">
        <v>-1.18466165563731</v>
      </c>
      <c r="AE488">
        <v>-0.72332642864414609</v>
      </c>
      <c r="AF488">
        <v>0.1485252281200434</v>
      </c>
      <c r="AG488">
        <v>0.32800182676919792</v>
      </c>
      <c r="AH488">
        <v>1</v>
      </c>
      <c r="AI488">
        <v>1</v>
      </c>
      <c r="AJ488">
        <v>0.49375808138603539</v>
      </c>
      <c r="AK488">
        <v>0.17700274243217709</v>
      </c>
      <c r="AL488" t="s">
        <v>395</v>
      </c>
      <c r="AM488">
        <v>0.7476614979374081</v>
      </c>
      <c r="AN488">
        <v>2.0884544233026971E-2</v>
      </c>
      <c r="AQ488">
        <v>4.0464454193051572E-2</v>
      </c>
      <c r="AR488">
        <v>1.2383139602646601E-2</v>
      </c>
      <c r="AY488">
        <v>1.178226026284007E-2</v>
      </c>
      <c r="AZ488">
        <v>2.2083045968224149E-2</v>
      </c>
      <c r="BA488">
        <v>0.99250182400024656</v>
      </c>
      <c r="BB488">
        <v>0.98875273600036984</v>
      </c>
      <c r="BC488">
        <v>0.88801856289596504</v>
      </c>
      <c r="BD488">
        <v>1</v>
      </c>
      <c r="BE488">
        <v>1</v>
      </c>
      <c r="BF488">
        <v>1.2744541565897561E-3</v>
      </c>
      <c r="BG488">
        <v>1.320895945856239E-2</v>
      </c>
      <c r="BH488">
        <v>10.364405334051041</v>
      </c>
      <c r="BI488">
        <v>0.20253307063782491</v>
      </c>
      <c r="BJ488">
        <v>-1.600845438412045</v>
      </c>
      <c r="BK488">
        <v>1.2744541565897561E-3</v>
      </c>
    </row>
    <row r="489" spans="1:63" x14ac:dyDescent="0.25">
      <c r="B489" t="s">
        <v>798</v>
      </c>
      <c r="C489" t="s">
        <v>793</v>
      </c>
      <c r="D489">
        <v>100</v>
      </c>
      <c r="E489">
        <v>0.159</v>
      </c>
      <c r="F489">
        <v>100</v>
      </c>
      <c r="G489">
        <v>0.67</v>
      </c>
      <c r="H489">
        <v>40</v>
      </c>
      <c r="I489" t="s">
        <v>195</v>
      </c>
      <c r="J489" t="s">
        <v>614</v>
      </c>
      <c r="K489">
        <v>0.66825000000000001</v>
      </c>
      <c r="L489" t="s">
        <v>995</v>
      </c>
      <c r="M489">
        <v>0.20253307063782491</v>
      </c>
      <c r="N489">
        <v>1.8441580035472221E-2</v>
      </c>
      <c r="O489">
        <v>-1.600845438412045</v>
      </c>
      <c r="P489">
        <v>8.9094735720943327E-2</v>
      </c>
      <c r="Q489">
        <v>0.17788894567793029</v>
      </c>
      <c r="R489">
        <v>0.23184698279838109</v>
      </c>
      <c r="S489">
        <v>-1.726595824091312</v>
      </c>
      <c r="T489">
        <v>-1.4616776820715489</v>
      </c>
      <c r="U489">
        <v>0.96249947792719992</v>
      </c>
      <c r="V489">
        <v>1.002589840792087</v>
      </c>
      <c r="W489">
        <v>2280.138307046338</v>
      </c>
      <c r="X489">
        <v>2732.1299061471218</v>
      </c>
      <c r="Y489">
        <v>0</v>
      </c>
      <c r="Z489">
        <v>-0.92507339462068605</v>
      </c>
      <c r="AA489">
        <v>0.25023614489665269</v>
      </c>
      <c r="AB489">
        <v>0.14396689656683659</v>
      </c>
      <c r="AC489">
        <v>5.4519731133829817E-2</v>
      </c>
      <c r="AD489">
        <v>-1.18466165563731</v>
      </c>
      <c r="AE489">
        <v>-0.72332642864414609</v>
      </c>
      <c r="AF489">
        <v>0.1485252281200434</v>
      </c>
      <c r="AG489">
        <v>0.32800182676919792</v>
      </c>
      <c r="AH489">
        <v>1</v>
      </c>
      <c r="AI489">
        <v>1</v>
      </c>
      <c r="AJ489">
        <v>0.49375808138603539</v>
      </c>
      <c r="AK489">
        <v>0.17700274243217709</v>
      </c>
      <c r="AL489" t="s">
        <v>395</v>
      </c>
      <c r="AM489">
        <v>0.7476614979374081</v>
      </c>
      <c r="AN489">
        <v>2.0884544233026971E-2</v>
      </c>
      <c r="AQ489">
        <v>4.0464454193051572E-2</v>
      </c>
      <c r="AR489">
        <v>1.2383139602646601E-2</v>
      </c>
      <c r="AY489">
        <v>1.178226026284007E-2</v>
      </c>
      <c r="AZ489">
        <v>2.2083045968224149E-2</v>
      </c>
      <c r="BA489">
        <v>0.99250182400024656</v>
      </c>
      <c r="BB489">
        <v>0.98875273600036984</v>
      </c>
      <c r="BC489">
        <v>0.88801856289596504</v>
      </c>
      <c r="BD489">
        <v>1</v>
      </c>
      <c r="BE489">
        <v>1</v>
      </c>
      <c r="BF489">
        <v>3.3346195678931319E-3</v>
      </c>
      <c r="BG489">
        <v>1.297807549888043E-2</v>
      </c>
      <c r="BH489">
        <v>3.891920872724977</v>
      </c>
      <c r="BI489">
        <v>0.20253307063782491</v>
      </c>
      <c r="BJ489">
        <v>-1.600845438412045</v>
      </c>
      <c r="BK489">
        <v>3.3346195678931319E-3</v>
      </c>
    </row>
    <row r="490" spans="1:63" x14ac:dyDescent="0.25">
      <c r="B490" t="s">
        <v>799</v>
      </c>
      <c r="C490" t="s">
        <v>793</v>
      </c>
      <c r="D490">
        <v>100</v>
      </c>
      <c r="E490">
        <v>0.42899999999999999</v>
      </c>
      <c r="F490">
        <v>100</v>
      </c>
      <c r="G490">
        <v>0.60599999999999998</v>
      </c>
      <c r="H490">
        <v>6</v>
      </c>
      <c r="I490" t="s">
        <v>195</v>
      </c>
      <c r="J490" t="s">
        <v>615</v>
      </c>
      <c r="K490">
        <v>0.60433333333333339</v>
      </c>
      <c r="L490" t="s">
        <v>996</v>
      </c>
      <c r="M490">
        <v>0.29682391833032712</v>
      </c>
      <c r="N490">
        <v>4.9926627598546179E-2</v>
      </c>
      <c r="O490">
        <v>-1.228052578343453</v>
      </c>
      <c r="P490">
        <v>0.16463787715429859</v>
      </c>
      <c r="Q490">
        <v>0.22393990076821399</v>
      </c>
      <c r="R490">
        <v>0.37515283363702118</v>
      </c>
      <c r="S490">
        <v>-1.496377565260661</v>
      </c>
      <c r="T490">
        <v>-0.98042177968617683</v>
      </c>
      <c r="U490">
        <v>0.88948405006194498</v>
      </c>
      <c r="V490">
        <v>1.0034586230643221</v>
      </c>
      <c r="W490">
        <v>1995.4302920215821</v>
      </c>
      <c r="X490">
        <v>3708.6962327514711</v>
      </c>
      <c r="Y490">
        <v>0</v>
      </c>
      <c r="Z490">
        <v>-0.5046809430099144</v>
      </c>
      <c r="AA490">
        <v>0.25852057520674909</v>
      </c>
      <c r="AB490">
        <v>0.29933007213394558</v>
      </c>
      <c r="AC490">
        <v>9.6502245788963728E-2</v>
      </c>
      <c r="AD490">
        <v>-1.0247395828426631</v>
      </c>
      <c r="AE490">
        <v>-8.2175844062096243E-2</v>
      </c>
      <c r="AF490">
        <v>0.1099790365838835</v>
      </c>
      <c r="AG490">
        <v>0.41338550557169201</v>
      </c>
      <c r="AH490">
        <v>1</v>
      </c>
      <c r="AI490">
        <v>1</v>
      </c>
      <c r="AJ490">
        <v>0.50846736676687088</v>
      </c>
      <c r="AK490">
        <v>0.184445521128381</v>
      </c>
      <c r="AL490" t="s">
        <v>395</v>
      </c>
      <c r="AM490">
        <v>0.7476614979374081</v>
      </c>
      <c r="AN490">
        <v>2.0884544233026971E-2</v>
      </c>
      <c r="AQ490">
        <v>4.0464454193051572E-2</v>
      </c>
      <c r="AR490">
        <v>1.2383139602646601E-2</v>
      </c>
      <c r="AY490">
        <v>1.178226026284007E-2</v>
      </c>
      <c r="AZ490">
        <v>2.2083045968224149E-2</v>
      </c>
      <c r="BA490">
        <v>0.99250182400024656</v>
      </c>
      <c r="BB490">
        <v>0.98875273600036984</v>
      </c>
      <c r="BC490">
        <v>0.88801856289596504</v>
      </c>
      <c r="BD490">
        <v>1</v>
      </c>
      <c r="BE490">
        <v>1</v>
      </c>
      <c r="BF490">
        <v>-6.077807764607062E-2</v>
      </c>
      <c r="BG490">
        <v>1.3293822954820161E-2</v>
      </c>
      <c r="BH490">
        <v>-0.21872726926695779</v>
      </c>
      <c r="BI490">
        <v>0.29682391833032712</v>
      </c>
      <c r="BJ490">
        <v>-1.228052578343453</v>
      </c>
      <c r="BK490">
        <v>-6.077807764607062E-2</v>
      </c>
    </row>
    <row r="491" spans="1:63" x14ac:dyDescent="0.25">
      <c r="B491" t="s">
        <v>800</v>
      </c>
      <c r="C491" t="s">
        <v>793</v>
      </c>
      <c r="D491">
        <v>100</v>
      </c>
      <c r="E491">
        <v>0.28799999999999998</v>
      </c>
      <c r="F491">
        <v>100</v>
      </c>
      <c r="G491">
        <v>0.60299999999999998</v>
      </c>
      <c r="H491">
        <v>14</v>
      </c>
      <c r="I491" t="s">
        <v>195</v>
      </c>
      <c r="J491" t="s">
        <v>615</v>
      </c>
      <c r="K491">
        <v>0.60433333333333339</v>
      </c>
      <c r="L491" t="s">
        <v>996</v>
      </c>
      <c r="M491">
        <v>0.29682391833032712</v>
      </c>
      <c r="N491">
        <v>4.9926627598546179E-2</v>
      </c>
      <c r="O491">
        <v>-1.228052578343453</v>
      </c>
      <c r="P491">
        <v>0.16463787715429859</v>
      </c>
      <c r="Q491">
        <v>0.22393990076821399</v>
      </c>
      <c r="R491">
        <v>0.37515283363702118</v>
      </c>
      <c r="S491">
        <v>-1.496377565260661</v>
      </c>
      <c r="T491">
        <v>-0.98042177968617683</v>
      </c>
      <c r="U491">
        <v>0.88948405006194498</v>
      </c>
      <c r="V491">
        <v>1.0034586230643221</v>
      </c>
      <c r="W491">
        <v>1995.4302920215821</v>
      </c>
      <c r="X491">
        <v>3708.6962327514711</v>
      </c>
      <c r="Y491">
        <v>0</v>
      </c>
      <c r="Z491">
        <v>-0.5046809430099144</v>
      </c>
      <c r="AA491">
        <v>0.25852057520674909</v>
      </c>
      <c r="AB491">
        <v>0.29933007213394558</v>
      </c>
      <c r="AC491">
        <v>9.6502245788963728E-2</v>
      </c>
      <c r="AD491">
        <v>-1.0247395828426631</v>
      </c>
      <c r="AE491">
        <v>-8.2175844062096243E-2</v>
      </c>
      <c r="AF491">
        <v>0.1099790365838835</v>
      </c>
      <c r="AG491">
        <v>0.41338550557169201</v>
      </c>
      <c r="AH491">
        <v>1</v>
      </c>
      <c r="AI491">
        <v>1</v>
      </c>
      <c r="AJ491">
        <v>0.50846736676687088</v>
      </c>
      <c r="AK491">
        <v>0.184445521128381</v>
      </c>
      <c r="AL491" t="s">
        <v>395</v>
      </c>
      <c r="AM491">
        <v>0.7476614979374081</v>
      </c>
      <c r="AN491">
        <v>2.0884544233026971E-2</v>
      </c>
      <c r="AQ491">
        <v>4.0464454193051572E-2</v>
      </c>
      <c r="AR491">
        <v>1.2383139602646601E-2</v>
      </c>
      <c r="AY491">
        <v>1.178226026284007E-2</v>
      </c>
      <c r="AZ491">
        <v>2.2083045968224149E-2</v>
      </c>
      <c r="BA491">
        <v>0.99250182400024656</v>
      </c>
      <c r="BB491">
        <v>0.98875273600036984</v>
      </c>
      <c r="BC491">
        <v>0.88801856289596504</v>
      </c>
      <c r="BD491">
        <v>1</v>
      </c>
      <c r="BE491">
        <v>1</v>
      </c>
      <c r="BF491">
        <v>-6.3678194138324942E-2</v>
      </c>
      <c r="BG491">
        <v>1.3126234612264981E-2</v>
      </c>
      <c r="BH491">
        <v>-0.20613390172076049</v>
      </c>
      <c r="BI491">
        <v>0.29682391833032712</v>
      </c>
      <c r="BJ491">
        <v>-1.228052578343453</v>
      </c>
      <c r="BK491">
        <v>-6.3678194138324942E-2</v>
      </c>
    </row>
    <row r="492" spans="1:63" x14ac:dyDescent="0.25">
      <c r="B492" t="s">
        <v>801</v>
      </c>
      <c r="C492" t="s">
        <v>793</v>
      </c>
      <c r="D492">
        <v>100</v>
      </c>
      <c r="E492">
        <v>0.216</v>
      </c>
      <c r="F492">
        <v>100</v>
      </c>
      <c r="G492">
        <v>0.60399999999999998</v>
      </c>
      <c r="H492">
        <v>37</v>
      </c>
      <c r="I492" t="s">
        <v>195</v>
      </c>
      <c r="J492" t="s">
        <v>615</v>
      </c>
      <c r="K492">
        <v>0.60433333333333339</v>
      </c>
      <c r="L492" t="s">
        <v>996</v>
      </c>
      <c r="M492">
        <v>0.29682391833032712</v>
      </c>
      <c r="N492">
        <v>4.9926627598546179E-2</v>
      </c>
      <c r="O492">
        <v>-1.228052578343453</v>
      </c>
      <c r="P492">
        <v>0.16463787715429859</v>
      </c>
      <c r="Q492">
        <v>0.22393990076821399</v>
      </c>
      <c r="R492">
        <v>0.37515283363702118</v>
      </c>
      <c r="S492">
        <v>-1.496377565260661</v>
      </c>
      <c r="T492">
        <v>-0.98042177968617683</v>
      </c>
      <c r="U492">
        <v>0.88948405006194498</v>
      </c>
      <c r="V492">
        <v>1.0034586230643221</v>
      </c>
      <c r="W492">
        <v>1995.4302920215821</v>
      </c>
      <c r="X492">
        <v>3708.6962327514711</v>
      </c>
      <c r="Y492">
        <v>0</v>
      </c>
      <c r="Z492">
        <v>-0.5046809430099144</v>
      </c>
      <c r="AA492">
        <v>0.25852057520674909</v>
      </c>
      <c r="AB492">
        <v>0.29933007213394558</v>
      </c>
      <c r="AC492">
        <v>9.6502245788963728E-2</v>
      </c>
      <c r="AD492">
        <v>-1.0247395828426631</v>
      </c>
      <c r="AE492">
        <v>-8.2175844062096243E-2</v>
      </c>
      <c r="AF492">
        <v>0.1099790365838835</v>
      </c>
      <c r="AG492">
        <v>0.41338550557169201</v>
      </c>
      <c r="AH492">
        <v>1</v>
      </c>
      <c r="AI492">
        <v>1</v>
      </c>
      <c r="AJ492">
        <v>0.50846736676687088</v>
      </c>
      <c r="AK492">
        <v>0.184445521128381</v>
      </c>
      <c r="AL492" t="s">
        <v>395</v>
      </c>
      <c r="AM492">
        <v>0.7476614979374081</v>
      </c>
      <c r="AN492">
        <v>2.0884544233026971E-2</v>
      </c>
      <c r="AQ492">
        <v>4.0464454193051572E-2</v>
      </c>
      <c r="AR492">
        <v>1.2383139602646601E-2</v>
      </c>
      <c r="AY492">
        <v>1.178226026284007E-2</v>
      </c>
      <c r="AZ492">
        <v>2.2083045968224149E-2</v>
      </c>
      <c r="BA492">
        <v>0.99250182400024656</v>
      </c>
      <c r="BB492">
        <v>0.98875273600036984</v>
      </c>
      <c r="BC492">
        <v>0.88801856289596504</v>
      </c>
      <c r="BD492">
        <v>1</v>
      </c>
      <c r="BE492">
        <v>1</v>
      </c>
      <c r="BF492">
        <v>-6.2744751184591135E-2</v>
      </c>
      <c r="BG492">
        <v>1.2991660379352741E-2</v>
      </c>
      <c r="BH492">
        <v>-0.2070557318991047</v>
      </c>
      <c r="BI492">
        <v>0.29682391833032712</v>
      </c>
      <c r="BJ492">
        <v>-1.228052578343453</v>
      </c>
      <c r="BK492">
        <v>-6.2744751184591135E-2</v>
      </c>
    </row>
    <row r="493" spans="1:63" x14ac:dyDescent="0.25">
      <c r="A493">
        <v>23</v>
      </c>
      <c r="B493" t="s">
        <v>802</v>
      </c>
      <c r="C493" t="s">
        <v>794</v>
      </c>
      <c r="D493">
        <v>100</v>
      </c>
      <c r="E493">
        <v>0.18099999999999999</v>
      </c>
      <c r="F493">
        <v>100</v>
      </c>
      <c r="G493">
        <v>0.70799999999999996</v>
      </c>
      <c r="H493">
        <v>1.5</v>
      </c>
      <c r="I493" t="s">
        <v>195</v>
      </c>
      <c r="J493" t="s">
        <v>614</v>
      </c>
      <c r="K493">
        <v>0.70766666666666656</v>
      </c>
      <c r="L493" t="s">
        <v>997</v>
      </c>
      <c r="M493">
        <v>0.1137841453640691</v>
      </c>
      <c r="N493">
        <v>2.0504971629444441E-2</v>
      </c>
      <c r="O493">
        <v>-2.1864526743483008</v>
      </c>
      <c r="P493">
        <v>0.15619195053600271</v>
      </c>
      <c r="Q493">
        <v>8.9895503455674527E-2</v>
      </c>
      <c r="R493">
        <v>0.14544602230551751</v>
      </c>
      <c r="S493">
        <v>-2.4091073562700118</v>
      </c>
      <c r="T493">
        <v>-1.9279502440026519</v>
      </c>
      <c r="U493">
        <v>0.97586670803095421</v>
      </c>
      <c r="V493">
        <v>1.0010522904022769</v>
      </c>
      <c r="W493">
        <v>2170.8745020699998</v>
      </c>
      <c r="X493">
        <v>2923.8536877303382</v>
      </c>
      <c r="Y493">
        <v>0</v>
      </c>
      <c r="Z493">
        <v>-1.590986199208934</v>
      </c>
      <c r="AA493">
        <v>0.2220278128541506</v>
      </c>
      <c r="AB493">
        <v>0.17732505155577591</v>
      </c>
      <c r="AC493">
        <v>6.8728882727961543E-2</v>
      </c>
      <c r="AD493">
        <v>-1.8281003982437221</v>
      </c>
      <c r="AE493">
        <v>-1.274726040856494</v>
      </c>
      <c r="AF493">
        <v>0.1211694212966575</v>
      </c>
      <c r="AG493">
        <v>0.34031767001982183</v>
      </c>
      <c r="AH493">
        <v>1</v>
      </c>
      <c r="AI493">
        <v>1</v>
      </c>
      <c r="AJ493">
        <v>0.48111807769485282</v>
      </c>
      <c r="AK493">
        <v>0.13217852266069449</v>
      </c>
      <c r="AL493" t="s">
        <v>395</v>
      </c>
      <c r="AM493">
        <v>0.6864169711512369</v>
      </c>
      <c r="AN493">
        <v>8.1895896625779133E-3</v>
      </c>
      <c r="AQ493">
        <v>2.6722960840547091E-2</v>
      </c>
      <c r="AR493">
        <v>5.2028590053081764E-3</v>
      </c>
      <c r="AY493">
        <v>9.9306237819421338E-3</v>
      </c>
      <c r="AZ493">
        <v>4.9370440431130381E-3</v>
      </c>
      <c r="BA493">
        <v>0.92326017525048376</v>
      </c>
      <c r="BB493">
        <v>0.90791221030058056</v>
      </c>
      <c r="BC493">
        <v>0.83865424646038078</v>
      </c>
      <c r="BD493">
        <v>1</v>
      </c>
      <c r="BE493">
        <v>1</v>
      </c>
      <c r="BF493">
        <v>7.5013804748855398E-2</v>
      </c>
      <c r="BG493">
        <v>5.3049617881118062E-3</v>
      </c>
      <c r="BH493">
        <v>7.0719806919175801E-2</v>
      </c>
      <c r="BI493">
        <v>0.1137841453640691</v>
      </c>
      <c r="BJ493">
        <v>-2.1864526743483008</v>
      </c>
      <c r="BK493">
        <v>7.5013804748855398E-2</v>
      </c>
    </row>
    <row r="494" spans="1:63" x14ac:dyDescent="0.25">
      <c r="B494" t="s">
        <v>803</v>
      </c>
      <c r="C494" t="s">
        <v>794</v>
      </c>
      <c r="D494">
        <v>100</v>
      </c>
      <c r="E494">
        <v>0.14799999999999999</v>
      </c>
      <c r="F494">
        <v>100</v>
      </c>
      <c r="G494">
        <v>0.70199999999999996</v>
      </c>
      <c r="H494">
        <v>5</v>
      </c>
      <c r="I494" t="s">
        <v>195</v>
      </c>
      <c r="J494" t="s">
        <v>614</v>
      </c>
      <c r="K494">
        <v>0.70766666666666656</v>
      </c>
      <c r="L494" t="s">
        <v>997</v>
      </c>
      <c r="M494">
        <v>0.1137841453640691</v>
      </c>
      <c r="N494">
        <v>2.0504971629444441E-2</v>
      </c>
      <c r="O494">
        <v>-2.1864526743483008</v>
      </c>
      <c r="P494">
        <v>0.15619195053600271</v>
      </c>
      <c r="Q494">
        <v>8.9895503455674527E-2</v>
      </c>
      <c r="R494">
        <v>0.14544602230551751</v>
      </c>
      <c r="S494">
        <v>-2.4091073562700118</v>
      </c>
      <c r="T494">
        <v>-1.9279502440026519</v>
      </c>
      <c r="U494">
        <v>0.97586670803095421</v>
      </c>
      <c r="V494">
        <v>1.0010522904022769</v>
      </c>
      <c r="W494">
        <v>2170.8745020699998</v>
      </c>
      <c r="X494">
        <v>2923.8536877303382</v>
      </c>
      <c r="Y494">
        <v>0</v>
      </c>
      <c r="Z494">
        <v>-1.590986199208934</v>
      </c>
      <c r="AA494">
        <v>0.2220278128541506</v>
      </c>
      <c r="AB494">
        <v>0.17732505155577591</v>
      </c>
      <c r="AC494">
        <v>6.8728882727961543E-2</v>
      </c>
      <c r="AD494">
        <v>-1.8281003982437221</v>
      </c>
      <c r="AE494">
        <v>-1.274726040856494</v>
      </c>
      <c r="AF494">
        <v>0.1211694212966575</v>
      </c>
      <c r="AG494">
        <v>0.34031767001982183</v>
      </c>
      <c r="AH494">
        <v>1</v>
      </c>
      <c r="AI494">
        <v>1</v>
      </c>
      <c r="AJ494">
        <v>0.48111807769485282</v>
      </c>
      <c r="AK494">
        <v>0.13217852266069449</v>
      </c>
      <c r="AL494" t="s">
        <v>395</v>
      </c>
      <c r="AM494">
        <v>0.6864169711512369</v>
      </c>
      <c r="AN494">
        <v>8.1895896625779133E-3</v>
      </c>
      <c r="AQ494">
        <v>2.6722960840547091E-2</v>
      </c>
      <c r="AR494">
        <v>5.2028590053081764E-3</v>
      </c>
      <c r="AY494">
        <v>9.9306237819421338E-3</v>
      </c>
      <c r="AZ494">
        <v>4.9370440431130381E-3</v>
      </c>
      <c r="BA494">
        <v>0.92326017525048376</v>
      </c>
      <c r="BB494">
        <v>0.90791221030058056</v>
      </c>
      <c r="BC494">
        <v>0.83865424646038078</v>
      </c>
      <c r="BD494">
        <v>1</v>
      </c>
      <c r="BE494">
        <v>1</v>
      </c>
      <c r="BF494">
        <v>6.901130927731039E-2</v>
      </c>
      <c r="BG494">
        <v>5.3054657328043984E-3</v>
      </c>
      <c r="BH494">
        <v>7.6878207186089939E-2</v>
      </c>
      <c r="BI494">
        <v>0.1137841453640691</v>
      </c>
      <c r="BJ494">
        <v>-2.1864526743483008</v>
      </c>
      <c r="BK494">
        <v>6.901130927731039E-2</v>
      </c>
    </row>
    <row r="495" spans="1:63" x14ac:dyDescent="0.25">
      <c r="B495" t="s">
        <v>804</v>
      </c>
      <c r="C495" t="s">
        <v>794</v>
      </c>
      <c r="D495">
        <v>100</v>
      </c>
      <c r="E495">
        <v>0.1</v>
      </c>
      <c r="F495">
        <v>100</v>
      </c>
      <c r="G495">
        <v>0.71299999999999997</v>
      </c>
      <c r="H495">
        <v>20</v>
      </c>
      <c r="I495" t="s">
        <v>195</v>
      </c>
      <c r="J495" t="s">
        <v>614</v>
      </c>
      <c r="K495">
        <v>0.70766666666666656</v>
      </c>
      <c r="L495" t="s">
        <v>997</v>
      </c>
      <c r="M495">
        <v>0.1137841453640691</v>
      </c>
      <c r="N495">
        <v>2.0504971629444441E-2</v>
      </c>
      <c r="O495">
        <v>-2.1864526743483008</v>
      </c>
      <c r="P495">
        <v>0.15619195053600271</v>
      </c>
      <c r="Q495">
        <v>8.9895503455674527E-2</v>
      </c>
      <c r="R495">
        <v>0.14544602230551751</v>
      </c>
      <c r="S495">
        <v>-2.4091073562700118</v>
      </c>
      <c r="T495">
        <v>-1.9279502440026519</v>
      </c>
      <c r="U495">
        <v>0.97586670803095421</v>
      </c>
      <c r="V495">
        <v>1.0010522904022769</v>
      </c>
      <c r="W495">
        <v>2170.8745020699998</v>
      </c>
      <c r="X495">
        <v>2923.8536877303382</v>
      </c>
      <c r="Y495">
        <v>0</v>
      </c>
      <c r="Z495">
        <v>-1.590986199208934</v>
      </c>
      <c r="AA495">
        <v>0.2220278128541506</v>
      </c>
      <c r="AB495">
        <v>0.17732505155577591</v>
      </c>
      <c r="AC495">
        <v>6.8728882727961543E-2</v>
      </c>
      <c r="AD495">
        <v>-1.8281003982437221</v>
      </c>
      <c r="AE495">
        <v>-1.274726040856494</v>
      </c>
      <c r="AF495">
        <v>0.1211694212966575</v>
      </c>
      <c r="AG495">
        <v>0.34031767001982183</v>
      </c>
      <c r="AH495">
        <v>1</v>
      </c>
      <c r="AI495">
        <v>1</v>
      </c>
      <c r="AJ495">
        <v>0.48111807769485282</v>
      </c>
      <c r="AK495">
        <v>0.13217852266069449</v>
      </c>
      <c r="AL495" t="s">
        <v>395</v>
      </c>
      <c r="AM495">
        <v>0.6864169711512369</v>
      </c>
      <c r="AN495">
        <v>8.1895896625779133E-3</v>
      </c>
      <c r="AQ495">
        <v>2.6722960840547091E-2</v>
      </c>
      <c r="AR495">
        <v>5.2028590053081764E-3</v>
      </c>
      <c r="AY495">
        <v>9.9306237819421338E-3</v>
      </c>
      <c r="AZ495">
        <v>4.9370440431130381E-3</v>
      </c>
      <c r="BA495">
        <v>0.92326017525048376</v>
      </c>
      <c r="BB495">
        <v>0.90791221030058056</v>
      </c>
      <c r="BC495">
        <v>0.83865424646038078</v>
      </c>
      <c r="BD495">
        <v>1</v>
      </c>
      <c r="BE495">
        <v>1</v>
      </c>
      <c r="BF495">
        <v>8.0049895902012363E-2</v>
      </c>
      <c r="BG495">
        <v>5.2867084318209663E-3</v>
      </c>
      <c r="BH495">
        <v>6.6042664668700263E-2</v>
      </c>
      <c r="BI495">
        <v>0.1137841453640691</v>
      </c>
      <c r="BJ495">
        <v>-2.1864526743483008</v>
      </c>
      <c r="BK495">
        <v>8.0049895902012363E-2</v>
      </c>
    </row>
    <row r="496" spans="1:63" x14ac:dyDescent="0.25">
      <c r="B496" t="s">
        <v>805</v>
      </c>
      <c r="C496" t="s">
        <v>794</v>
      </c>
      <c r="D496">
        <v>100</v>
      </c>
      <c r="E496">
        <v>0.253</v>
      </c>
      <c r="F496">
        <v>100</v>
      </c>
      <c r="G496">
        <v>0.69199999999999995</v>
      </c>
      <c r="H496">
        <v>2</v>
      </c>
      <c r="I496" t="s">
        <v>195</v>
      </c>
      <c r="J496" t="s">
        <v>615</v>
      </c>
      <c r="K496">
        <v>0.69274999999999998</v>
      </c>
      <c r="L496" t="s">
        <v>998</v>
      </c>
      <c r="M496">
        <v>0.1612336622007306</v>
      </c>
      <c r="N496">
        <v>4.3553903587538169E-2</v>
      </c>
      <c r="O496">
        <v>-1.856310491621995</v>
      </c>
      <c r="P496">
        <v>0.24724231295938079</v>
      </c>
      <c r="Q496">
        <v>0.1056515960401929</v>
      </c>
      <c r="R496">
        <v>0.23342466528736761</v>
      </c>
      <c r="S496">
        <v>-2.2476084281806399</v>
      </c>
      <c r="T496">
        <v>-1.4548958869910591</v>
      </c>
      <c r="U496">
        <v>0.98839898660619052</v>
      </c>
      <c r="V496">
        <v>1.002515294501974</v>
      </c>
      <c r="W496">
        <v>1025.7959478329351</v>
      </c>
      <c r="X496">
        <v>502.87814055568123</v>
      </c>
      <c r="Y496">
        <v>4</v>
      </c>
      <c r="Z496">
        <v>-1.2084782977619779</v>
      </c>
      <c r="AA496">
        <v>0.23320308280103261</v>
      </c>
      <c r="AB496">
        <v>0.21285377341117451</v>
      </c>
      <c r="AC496">
        <v>0.1003486846487473</v>
      </c>
      <c r="AD496">
        <v>-1.5213754196883</v>
      </c>
      <c r="AE496">
        <v>-0.83493013671916982</v>
      </c>
      <c r="AF496">
        <v>0.10038184945201491</v>
      </c>
      <c r="AG496">
        <v>0.41814919307294218</v>
      </c>
      <c r="AH496">
        <v>1</v>
      </c>
      <c r="AI496">
        <v>1</v>
      </c>
      <c r="AJ496">
        <v>0.48019078188838887</v>
      </c>
      <c r="AK496">
        <v>6.9066572454501152E-2</v>
      </c>
      <c r="AL496" t="s">
        <v>395</v>
      </c>
      <c r="AM496">
        <v>0.6864169711512369</v>
      </c>
      <c r="AN496">
        <v>8.1895896625779133E-3</v>
      </c>
      <c r="AQ496">
        <v>2.6722960840547091E-2</v>
      </c>
      <c r="AR496">
        <v>5.2028590053081764E-3</v>
      </c>
      <c r="AY496">
        <v>9.9306237819421338E-3</v>
      </c>
      <c r="AZ496">
        <v>4.9370440431130381E-3</v>
      </c>
      <c r="BA496">
        <v>0.92326017525048376</v>
      </c>
      <c r="BB496">
        <v>0.90791221030058056</v>
      </c>
      <c r="BC496">
        <v>0.83865424646038078</v>
      </c>
      <c r="BD496">
        <v>1</v>
      </c>
      <c r="BE496">
        <v>1</v>
      </c>
      <c r="BF496">
        <v>5.9033569799958087E-2</v>
      </c>
      <c r="BG496">
        <v>5.3096078381402543E-3</v>
      </c>
      <c r="BH496">
        <v>8.9942177918978281E-2</v>
      </c>
      <c r="BI496">
        <v>0.1612336622007306</v>
      </c>
      <c r="BJ496">
        <v>-1.856310491621995</v>
      </c>
      <c r="BK496">
        <v>5.9033569799958087E-2</v>
      </c>
    </row>
    <row r="497" spans="1:63" x14ac:dyDescent="0.25">
      <c r="B497" t="s">
        <v>806</v>
      </c>
      <c r="C497" t="s">
        <v>794</v>
      </c>
      <c r="D497">
        <v>100</v>
      </c>
      <c r="E497">
        <v>0.19500000000000001</v>
      </c>
      <c r="F497">
        <v>100</v>
      </c>
      <c r="G497">
        <v>0.69299999999999995</v>
      </c>
      <c r="H497">
        <v>5</v>
      </c>
      <c r="I497" t="s">
        <v>195</v>
      </c>
      <c r="J497" t="s">
        <v>615</v>
      </c>
      <c r="K497">
        <v>0.69274999999999998</v>
      </c>
      <c r="L497" t="s">
        <v>998</v>
      </c>
      <c r="M497">
        <v>0.1612336622007306</v>
      </c>
      <c r="N497">
        <v>4.3553903587538169E-2</v>
      </c>
      <c r="O497">
        <v>-1.856310491621995</v>
      </c>
      <c r="P497">
        <v>0.24724231295938079</v>
      </c>
      <c r="Q497">
        <v>0.1056515960401929</v>
      </c>
      <c r="R497">
        <v>0.23342466528736761</v>
      </c>
      <c r="S497">
        <v>-2.2476084281806399</v>
      </c>
      <c r="T497">
        <v>-1.4548958869910591</v>
      </c>
      <c r="U497">
        <v>0.98839898660619052</v>
      </c>
      <c r="V497">
        <v>1.002515294501974</v>
      </c>
      <c r="W497">
        <v>1025.7959478329351</v>
      </c>
      <c r="X497">
        <v>502.87814055568123</v>
      </c>
      <c r="Y497">
        <v>4</v>
      </c>
      <c r="Z497">
        <v>-1.2084782977619779</v>
      </c>
      <c r="AA497">
        <v>0.23320308280103261</v>
      </c>
      <c r="AB497">
        <v>0.21285377341117451</v>
      </c>
      <c r="AC497">
        <v>0.1003486846487473</v>
      </c>
      <c r="AD497">
        <v>-1.5213754196883</v>
      </c>
      <c r="AE497">
        <v>-0.83493013671916982</v>
      </c>
      <c r="AF497">
        <v>0.10038184945201491</v>
      </c>
      <c r="AG497">
        <v>0.41814919307294218</v>
      </c>
      <c r="AH497">
        <v>1</v>
      </c>
      <c r="AI497">
        <v>1</v>
      </c>
      <c r="AJ497">
        <v>0.48019078188838887</v>
      </c>
      <c r="AK497">
        <v>6.9066572454501152E-2</v>
      </c>
      <c r="AL497" t="s">
        <v>395</v>
      </c>
      <c r="AM497">
        <v>0.6864169711512369</v>
      </c>
      <c r="AN497">
        <v>8.1895896625779133E-3</v>
      </c>
      <c r="AQ497">
        <v>2.6722960840547091E-2</v>
      </c>
      <c r="AR497">
        <v>5.2028590053081764E-3</v>
      </c>
      <c r="AY497">
        <v>9.9306237819421338E-3</v>
      </c>
      <c r="AZ497">
        <v>4.9370440431130381E-3</v>
      </c>
      <c r="BA497">
        <v>0.92326017525048376</v>
      </c>
      <c r="BB497">
        <v>0.90791221030058056</v>
      </c>
      <c r="BC497">
        <v>0.83865424646038078</v>
      </c>
      <c r="BD497">
        <v>1</v>
      </c>
      <c r="BE497">
        <v>1</v>
      </c>
      <c r="BF497">
        <v>6.0026208090724807E-2</v>
      </c>
      <c r="BG497">
        <v>5.3060432539103284E-3</v>
      </c>
      <c r="BH497">
        <v>8.8395442968689064E-2</v>
      </c>
      <c r="BI497">
        <v>0.1612336622007306</v>
      </c>
      <c r="BJ497">
        <v>-1.856310491621995</v>
      </c>
      <c r="BK497">
        <v>6.0026208090724807E-2</v>
      </c>
    </row>
    <row r="498" spans="1:63" x14ac:dyDescent="0.25">
      <c r="A498">
        <v>24</v>
      </c>
      <c r="B498" t="s">
        <v>889</v>
      </c>
      <c r="C498" t="s">
        <v>818</v>
      </c>
      <c r="D498">
        <v>100</v>
      </c>
      <c r="E498">
        <v>0.25012922345319499</v>
      </c>
      <c r="F498">
        <v>100</v>
      </c>
      <c r="G498">
        <v>0.61299999999999999</v>
      </c>
      <c r="H498">
        <v>3.9765098170612898</v>
      </c>
      <c r="I498" t="s">
        <v>195</v>
      </c>
      <c r="J498" t="s">
        <v>614</v>
      </c>
      <c r="K498">
        <v>0.61299999999999999</v>
      </c>
      <c r="L498" t="s">
        <v>999</v>
      </c>
      <c r="M498">
        <v>0.22110050250252011</v>
      </c>
      <c r="N498">
        <v>1.416491214145967E-2</v>
      </c>
      <c r="O498">
        <v>-1.511050628008846</v>
      </c>
      <c r="P498">
        <v>6.1222646985320539E-2</v>
      </c>
      <c r="Q498">
        <v>0.2037452974222676</v>
      </c>
      <c r="R498">
        <v>0.23973752762816899</v>
      </c>
      <c r="S498">
        <v>-1.590884607295439</v>
      </c>
      <c r="T498">
        <v>-1.42821058951068</v>
      </c>
      <c r="U498">
        <v>0.9010558812128372</v>
      </c>
      <c r="V498">
        <v>1.002446615145361</v>
      </c>
      <c r="W498">
        <v>1650.16905775845</v>
      </c>
      <c r="X498">
        <v>2251.2650658824718</v>
      </c>
      <c r="Y498">
        <v>0</v>
      </c>
      <c r="Z498">
        <v>-1.2376192572981271</v>
      </c>
      <c r="AA498">
        <v>0.1020146302311381</v>
      </c>
      <c r="AB498">
        <v>0.13124081891649</v>
      </c>
      <c r="AC498">
        <v>4.3648553321651587E-2</v>
      </c>
      <c r="AD498">
        <v>-1.3412328118455621</v>
      </c>
      <c r="AE498">
        <v>-0.94694076710170916</v>
      </c>
      <c r="AF498">
        <v>6.7036868809931927E-2</v>
      </c>
      <c r="AG498">
        <v>0.20060481983628911</v>
      </c>
      <c r="AH498">
        <v>1</v>
      </c>
      <c r="AI498">
        <v>1</v>
      </c>
      <c r="AJ498">
        <v>0.49257327494611131</v>
      </c>
      <c r="AK498">
        <v>0.18551974196060339</v>
      </c>
      <c r="AL498" t="s">
        <v>114</v>
      </c>
      <c r="AM498">
        <v>0.77471005705790097</v>
      </c>
      <c r="AN498">
        <v>3.8396363673115733E-2</v>
      </c>
      <c r="AS498">
        <v>9.2969221928451681E-2</v>
      </c>
      <c r="AT498">
        <v>3.7648586992513999E-2</v>
      </c>
      <c r="AW498">
        <v>0.23166709663128479</v>
      </c>
      <c r="AX498">
        <v>9.9188012703612369E-2</v>
      </c>
      <c r="AY498">
        <v>1.1418715326394799E-2</v>
      </c>
      <c r="AZ498">
        <v>5.754398698734604E-3</v>
      </c>
      <c r="BA498">
        <v>0.93068559870451029</v>
      </c>
      <c r="BB498">
        <v>0.91913319848859532</v>
      </c>
      <c r="BC498">
        <v>0.85162815697031113</v>
      </c>
      <c r="BD498">
        <v>1</v>
      </c>
      <c r="BE498">
        <v>1</v>
      </c>
      <c r="BF498">
        <v>-6.8981702491429833E-2</v>
      </c>
      <c r="BG498">
        <v>6.560067198850523E-3</v>
      </c>
      <c r="BH498">
        <v>-9.5098656048182253E-2</v>
      </c>
      <c r="BI498">
        <v>0.22110050250252011</v>
      </c>
      <c r="BJ498">
        <v>-1.511050628008846</v>
      </c>
      <c r="BK498">
        <v>-6.8981702491429833E-2</v>
      </c>
    </row>
    <row r="499" spans="1:63" x14ac:dyDescent="0.25">
      <c r="B499" t="s">
        <v>890</v>
      </c>
      <c r="C499" t="s">
        <v>818</v>
      </c>
      <c r="D499">
        <v>100</v>
      </c>
      <c r="E499">
        <v>0.224775581936284</v>
      </c>
      <c r="F499">
        <v>100</v>
      </c>
      <c r="G499">
        <v>0.61299999999999999</v>
      </c>
      <c r="H499">
        <v>11.9453283202389</v>
      </c>
      <c r="I499" t="s">
        <v>195</v>
      </c>
      <c r="J499" t="s">
        <v>614</v>
      </c>
      <c r="K499">
        <v>0.61299999999999999</v>
      </c>
      <c r="L499" t="s">
        <v>999</v>
      </c>
      <c r="M499">
        <v>0.22110050250252011</v>
      </c>
      <c r="N499">
        <v>1.416491214145967E-2</v>
      </c>
      <c r="O499">
        <v>-1.511050628008846</v>
      </c>
      <c r="P499">
        <v>6.1222646985320539E-2</v>
      </c>
      <c r="Q499">
        <v>0.2037452974222676</v>
      </c>
      <c r="R499">
        <v>0.23973752762816899</v>
      </c>
      <c r="S499">
        <v>-1.590884607295439</v>
      </c>
      <c r="T499">
        <v>-1.42821058951068</v>
      </c>
      <c r="U499">
        <v>0.9010558812128372</v>
      </c>
      <c r="V499">
        <v>1.002446615145361</v>
      </c>
      <c r="W499">
        <v>1650.16905775845</v>
      </c>
      <c r="X499">
        <v>2251.2650658824718</v>
      </c>
      <c r="Y499">
        <v>0</v>
      </c>
      <c r="Z499">
        <v>-1.2376192572981271</v>
      </c>
      <c r="AA499">
        <v>0.1020146302311381</v>
      </c>
      <c r="AB499">
        <v>0.13124081891649</v>
      </c>
      <c r="AC499">
        <v>4.3648553321651587E-2</v>
      </c>
      <c r="AD499">
        <v>-1.3412328118455621</v>
      </c>
      <c r="AE499">
        <v>-0.94694076710170916</v>
      </c>
      <c r="AF499">
        <v>6.7036868809931927E-2</v>
      </c>
      <c r="AG499">
        <v>0.20060481983628911</v>
      </c>
      <c r="AH499">
        <v>1</v>
      </c>
      <c r="AI499">
        <v>1</v>
      </c>
      <c r="AJ499">
        <v>0.49257327494611131</v>
      </c>
      <c r="AK499">
        <v>0.18551974196060339</v>
      </c>
      <c r="AL499" t="s">
        <v>114</v>
      </c>
      <c r="AM499">
        <v>0.77471005705790097</v>
      </c>
      <c r="AN499">
        <v>3.8396363673115733E-2</v>
      </c>
      <c r="AS499">
        <v>9.2969221928451681E-2</v>
      </c>
      <c r="AT499">
        <v>3.7648586992513999E-2</v>
      </c>
      <c r="AW499">
        <v>0.23166709663128479</v>
      </c>
      <c r="AX499">
        <v>9.9188012703612369E-2</v>
      </c>
      <c r="AY499">
        <v>1.1418715326394799E-2</v>
      </c>
      <c r="AZ499">
        <v>5.754398698734604E-3</v>
      </c>
      <c r="BA499">
        <v>0.93068559870451029</v>
      </c>
      <c r="BB499">
        <v>0.91913319848859532</v>
      </c>
      <c r="BC499">
        <v>0.85162815697031113</v>
      </c>
      <c r="BD499">
        <v>1</v>
      </c>
      <c r="BE499">
        <v>1</v>
      </c>
      <c r="BF499">
        <v>-6.8987534429518313E-2</v>
      </c>
      <c r="BG499">
        <v>6.5985189823112829E-3</v>
      </c>
      <c r="BH499">
        <v>-9.5647989696641705E-2</v>
      </c>
      <c r="BI499">
        <v>0.22110050250252011</v>
      </c>
      <c r="BJ499">
        <v>-1.511050628008846</v>
      </c>
      <c r="BK499">
        <v>-6.8987534429518313E-2</v>
      </c>
    </row>
    <row r="500" spans="1:63" x14ac:dyDescent="0.25">
      <c r="B500" t="s">
        <v>891</v>
      </c>
      <c r="C500" t="s">
        <v>818</v>
      </c>
      <c r="D500">
        <v>100</v>
      </c>
      <c r="E500">
        <v>0.211952307930873</v>
      </c>
      <c r="F500">
        <v>100</v>
      </c>
      <c r="G500">
        <v>0.61299999999999999</v>
      </c>
      <c r="H500">
        <v>15.9689774188576</v>
      </c>
      <c r="I500" t="s">
        <v>195</v>
      </c>
      <c r="J500" t="s">
        <v>614</v>
      </c>
      <c r="K500">
        <v>0.61299999999999999</v>
      </c>
      <c r="L500" t="s">
        <v>999</v>
      </c>
      <c r="M500">
        <v>0.22110050250252011</v>
      </c>
      <c r="N500">
        <v>1.416491214145967E-2</v>
      </c>
      <c r="O500">
        <v>-1.511050628008846</v>
      </c>
      <c r="P500">
        <v>6.1222646985320539E-2</v>
      </c>
      <c r="Q500">
        <v>0.2037452974222676</v>
      </c>
      <c r="R500">
        <v>0.23973752762816899</v>
      </c>
      <c r="S500">
        <v>-1.590884607295439</v>
      </c>
      <c r="T500">
        <v>-1.42821058951068</v>
      </c>
      <c r="U500">
        <v>0.9010558812128372</v>
      </c>
      <c r="V500">
        <v>1.002446615145361</v>
      </c>
      <c r="W500">
        <v>1650.16905775845</v>
      </c>
      <c r="X500">
        <v>2251.2650658824718</v>
      </c>
      <c r="Y500">
        <v>0</v>
      </c>
      <c r="Z500">
        <v>-1.2376192572981271</v>
      </c>
      <c r="AA500">
        <v>0.1020146302311381</v>
      </c>
      <c r="AB500">
        <v>0.13124081891649</v>
      </c>
      <c r="AC500">
        <v>4.3648553321651587E-2</v>
      </c>
      <c r="AD500">
        <v>-1.3412328118455621</v>
      </c>
      <c r="AE500">
        <v>-0.94694076710170916</v>
      </c>
      <c r="AF500">
        <v>6.7036868809931927E-2</v>
      </c>
      <c r="AG500">
        <v>0.20060481983628911</v>
      </c>
      <c r="AH500">
        <v>1</v>
      </c>
      <c r="AI500">
        <v>1</v>
      </c>
      <c r="AJ500">
        <v>0.49257327494611131</v>
      </c>
      <c r="AK500">
        <v>0.18551974196060339</v>
      </c>
      <c r="AL500" t="s">
        <v>114</v>
      </c>
      <c r="AM500">
        <v>0.77471005705790097</v>
      </c>
      <c r="AN500">
        <v>3.8396363673115733E-2</v>
      </c>
      <c r="AS500">
        <v>9.2969221928451681E-2</v>
      </c>
      <c r="AT500">
        <v>3.7648586992513999E-2</v>
      </c>
      <c r="AW500">
        <v>0.23166709663128479</v>
      </c>
      <c r="AX500">
        <v>9.9188012703612369E-2</v>
      </c>
      <c r="AY500">
        <v>1.1418715326394799E-2</v>
      </c>
      <c r="AZ500">
        <v>5.754398698734604E-3</v>
      </c>
      <c r="BA500">
        <v>0.93068559870451029</v>
      </c>
      <c r="BB500">
        <v>0.91913319848859532</v>
      </c>
      <c r="BC500">
        <v>0.85162815697031113</v>
      </c>
      <c r="BD500">
        <v>1</v>
      </c>
      <c r="BE500">
        <v>1</v>
      </c>
      <c r="BF500">
        <v>-6.899121902530779E-2</v>
      </c>
      <c r="BG500">
        <v>6.5756159955313804E-3</v>
      </c>
      <c r="BH500">
        <v>-9.5310911858497119E-2</v>
      </c>
      <c r="BI500">
        <v>0.22110050250252011</v>
      </c>
      <c r="BJ500">
        <v>-1.511050628008846</v>
      </c>
      <c r="BK500">
        <v>-6.899121902530779E-2</v>
      </c>
    </row>
    <row r="501" spans="1:63" x14ac:dyDescent="0.25">
      <c r="B501" t="s">
        <v>892</v>
      </c>
      <c r="C501" t="s">
        <v>818</v>
      </c>
      <c r="D501">
        <v>100</v>
      </c>
      <c r="E501">
        <v>0.20225624149278901</v>
      </c>
      <c r="F501">
        <v>100</v>
      </c>
      <c r="G501">
        <v>0.61299999999999999</v>
      </c>
      <c r="H501">
        <v>54.6142469120119</v>
      </c>
      <c r="I501" t="s">
        <v>195</v>
      </c>
      <c r="J501" t="s">
        <v>614</v>
      </c>
      <c r="K501">
        <v>0.61299999999999999</v>
      </c>
      <c r="L501" t="s">
        <v>999</v>
      </c>
      <c r="M501">
        <v>0.22110050250252011</v>
      </c>
      <c r="N501">
        <v>1.416491214145967E-2</v>
      </c>
      <c r="O501">
        <v>-1.511050628008846</v>
      </c>
      <c r="P501">
        <v>6.1222646985320539E-2</v>
      </c>
      <c r="Q501">
        <v>0.2037452974222676</v>
      </c>
      <c r="R501">
        <v>0.23973752762816899</v>
      </c>
      <c r="S501">
        <v>-1.590884607295439</v>
      </c>
      <c r="T501">
        <v>-1.42821058951068</v>
      </c>
      <c r="U501">
        <v>0.9010558812128372</v>
      </c>
      <c r="V501">
        <v>1.002446615145361</v>
      </c>
      <c r="W501">
        <v>1650.16905775845</v>
      </c>
      <c r="X501">
        <v>2251.2650658824718</v>
      </c>
      <c r="Y501">
        <v>0</v>
      </c>
      <c r="Z501">
        <v>-1.2376192572981271</v>
      </c>
      <c r="AA501">
        <v>0.1020146302311381</v>
      </c>
      <c r="AB501">
        <v>0.13124081891649</v>
      </c>
      <c r="AC501">
        <v>4.3648553321651587E-2</v>
      </c>
      <c r="AD501">
        <v>-1.3412328118455621</v>
      </c>
      <c r="AE501">
        <v>-0.94694076710170916</v>
      </c>
      <c r="AF501">
        <v>6.7036868809931927E-2</v>
      </c>
      <c r="AG501">
        <v>0.20060481983628911</v>
      </c>
      <c r="AH501">
        <v>1</v>
      </c>
      <c r="AI501">
        <v>1</v>
      </c>
      <c r="AJ501">
        <v>0.49257327494611131</v>
      </c>
      <c r="AK501">
        <v>0.18551974196060339</v>
      </c>
      <c r="AL501" t="s">
        <v>114</v>
      </c>
      <c r="AM501">
        <v>0.77471005705790097</v>
      </c>
      <c r="AN501">
        <v>3.8396363673115733E-2</v>
      </c>
      <c r="AS501">
        <v>9.2969221928451681E-2</v>
      </c>
      <c r="AT501">
        <v>3.7648586992513999E-2</v>
      </c>
      <c r="AW501">
        <v>0.23166709663128479</v>
      </c>
      <c r="AX501">
        <v>9.9188012703612369E-2</v>
      </c>
      <c r="AY501">
        <v>1.1418715326394799E-2</v>
      </c>
      <c r="AZ501">
        <v>5.754398698734604E-3</v>
      </c>
      <c r="BA501">
        <v>0.93068559870451029</v>
      </c>
      <c r="BB501">
        <v>0.91913319848859532</v>
      </c>
      <c r="BC501">
        <v>0.85162815697031113</v>
      </c>
      <c r="BD501">
        <v>1</v>
      </c>
      <c r="BE501">
        <v>1</v>
      </c>
      <c r="BF501">
        <v>-6.9018633578926375E-2</v>
      </c>
      <c r="BG501">
        <v>6.5873931680686003E-3</v>
      </c>
      <c r="BH501">
        <v>-9.5443691456678512E-2</v>
      </c>
      <c r="BI501">
        <v>0.22110050250252011</v>
      </c>
      <c r="BJ501">
        <v>-1.511050628008846</v>
      </c>
      <c r="BK501">
        <v>-6.9018633578926375E-2</v>
      </c>
    </row>
    <row r="502" spans="1:63" x14ac:dyDescent="0.25">
      <c r="B502" t="s">
        <v>894</v>
      </c>
      <c r="C502" t="s">
        <v>818</v>
      </c>
      <c r="D502">
        <v>100</v>
      </c>
      <c r="E502">
        <v>0.348834404452178</v>
      </c>
      <c r="F502">
        <v>100</v>
      </c>
      <c r="G502">
        <v>0.55200000000000005</v>
      </c>
      <c r="H502">
        <v>4.0039756546547904</v>
      </c>
      <c r="I502" t="s">
        <v>195</v>
      </c>
      <c r="J502" t="s">
        <v>615</v>
      </c>
      <c r="K502">
        <v>0.55200000000000005</v>
      </c>
      <c r="L502" t="s">
        <v>1000</v>
      </c>
      <c r="M502">
        <v>0.28149151597820432</v>
      </c>
      <c r="N502">
        <v>1.431452396699192E-2</v>
      </c>
      <c r="O502">
        <v>-1.268944176325683</v>
      </c>
      <c r="P502">
        <v>5.0982099391478901E-2</v>
      </c>
      <c r="Q502">
        <v>0.26210927312560128</v>
      </c>
      <c r="R502">
        <v>0.30166262697857682</v>
      </c>
      <c r="S502">
        <v>-1.338993789173379</v>
      </c>
      <c r="T502">
        <v>-1.1984460154238361</v>
      </c>
      <c r="U502">
        <v>0.98367130633355493</v>
      </c>
      <c r="V502">
        <v>1.0032314971432881</v>
      </c>
      <c r="W502">
        <v>2205.8697690032832</v>
      </c>
      <c r="X502">
        <v>2719.5416546552669</v>
      </c>
      <c r="Y502">
        <v>0</v>
      </c>
      <c r="Z502">
        <v>-0.83020633173751279</v>
      </c>
      <c r="AA502">
        <v>0.1620143837685071</v>
      </c>
      <c r="AB502">
        <v>0.1053030104382299</v>
      </c>
      <c r="AC502">
        <v>3.3469152146288317E-2</v>
      </c>
      <c r="AD502">
        <v>-0.97812206138720204</v>
      </c>
      <c r="AE502">
        <v>-0.65208022426487322</v>
      </c>
      <c r="AF502">
        <v>0.1143165650483994</v>
      </c>
      <c r="AG502">
        <v>0.2201818938837681</v>
      </c>
      <c r="AH502">
        <v>1</v>
      </c>
      <c r="AI502">
        <v>1</v>
      </c>
      <c r="AJ502">
        <v>0.50578312961376493</v>
      </c>
      <c r="AK502">
        <v>0.1719006031569727</v>
      </c>
      <c r="AL502" t="s">
        <v>114</v>
      </c>
      <c r="AM502">
        <v>0.77471005705790097</v>
      </c>
      <c r="AN502">
        <v>3.8396363673115733E-2</v>
      </c>
      <c r="AS502">
        <v>9.2969221928451681E-2</v>
      </c>
      <c r="AT502">
        <v>3.7648586992513999E-2</v>
      </c>
      <c r="AW502">
        <v>0.23166709663128479</v>
      </c>
      <c r="AX502">
        <v>9.9188012703612369E-2</v>
      </c>
      <c r="AY502">
        <v>1.1418715326394799E-2</v>
      </c>
      <c r="AZ502">
        <v>5.754398698734604E-3</v>
      </c>
      <c r="BA502">
        <v>0.93068559870451029</v>
      </c>
      <c r="BB502">
        <v>0.91913319848859532</v>
      </c>
      <c r="BC502">
        <v>0.85162815697031113</v>
      </c>
      <c r="BD502">
        <v>1</v>
      </c>
      <c r="BE502">
        <v>1</v>
      </c>
      <c r="BF502">
        <v>-0.12996515670914621</v>
      </c>
      <c r="BG502">
        <v>6.5592614095849339E-3</v>
      </c>
      <c r="BH502">
        <v>-5.0469384069332893E-2</v>
      </c>
      <c r="BI502">
        <v>0.28149151597820432</v>
      </c>
      <c r="BJ502">
        <v>-1.268944176325683</v>
      </c>
      <c r="BK502">
        <v>-0.12996515670914621</v>
      </c>
    </row>
    <row r="503" spans="1:63" x14ac:dyDescent="0.25">
      <c r="B503" t="s">
        <v>895</v>
      </c>
      <c r="C503" t="s">
        <v>818</v>
      </c>
      <c r="D503">
        <v>100</v>
      </c>
      <c r="E503">
        <v>0.29750254139457899</v>
      </c>
      <c r="F503">
        <v>100</v>
      </c>
      <c r="G503">
        <v>0.55200000000000005</v>
      </c>
      <c r="H503">
        <v>11.938695453204501</v>
      </c>
      <c r="I503" t="s">
        <v>195</v>
      </c>
      <c r="J503" t="s">
        <v>615</v>
      </c>
      <c r="K503">
        <v>0.55200000000000005</v>
      </c>
      <c r="L503" t="s">
        <v>1000</v>
      </c>
      <c r="M503">
        <v>0.28149151597820432</v>
      </c>
      <c r="N503">
        <v>1.431452396699192E-2</v>
      </c>
      <c r="O503">
        <v>-1.268944176325683</v>
      </c>
      <c r="P503">
        <v>5.0982099391478901E-2</v>
      </c>
      <c r="Q503">
        <v>0.26210927312560128</v>
      </c>
      <c r="R503">
        <v>0.30166262697857682</v>
      </c>
      <c r="S503">
        <v>-1.338993789173379</v>
      </c>
      <c r="T503">
        <v>-1.1984460154238361</v>
      </c>
      <c r="U503">
        <v>0.98367130633355493</v>
      </c>
      <c r="V503">
        <v>1.0032314971432881</v>
      </c>
      <c r="W503">
        <v>2205.8697690032832</v>
      </c>
      <c r="X503">
        <v>2719.5416546552669</v>
      </c>
      <c r="Y503">
        <v>0</v>
      </c>
      <c r="Z503">
        <v>-0.83020633173751279</v>
      </c>
      <c r="AA503">
        <v>0.1620143837685071</v>
      </c>
      <c r="AB503">
        <v>0.1053030104382299</v>
      </c>
      <c r="AC503">
        <v>3.3469152146288317E-2</v>
      </c>
      <c r="AD503">
        <v>-0.97812206138720204</v>
      </c>
      <c r="AE503">
        <v>-0.65208022426487322</v>
      </c>
      <c r="AF503">
        <v>0.1143165650483994</v>
      </c>
      <c r="AG503">
        <v>0.2201818938837681</v>
      </c>
      <c r="AH503">
        <v>1</v>
      </c>
      <c r="AI503">
        <v>1</v>
      </c>
      <c r="AJ503">
        <v>0.50578312961376493</v>
      </c>
      <c r="AK503">
        <v>0.1719006031569727</v>
      </c>
      <c r="AL503" t="s">
        <v>114</v>
      </c>
      <c r="AM503">
        <v>0.77471005705790097</v>
      </c>
      <c r="AN503">
        <v>3.8396363673115733E-2</v>
      </c>
      <c r="AS503">
        <v>9.2969221928451681E-2</v>
      </c>
      <c r="AT503">
        <v>3.7648586992513999E-2</v>
      </c>
      <c r="AW503">
        <v>0.23166709663128479</v>
      </c>
      <c r="AX503">
        <v>9.9188012703612369E-2</v>
      </c>
      <c r="AY503">
        <v>1.1418715326394799E-2</v>
      </c>
      <c r="AZ503">
        <v>5.754398698734604E-3</v>
      </c>
      <c r="BA503">
        <v>0.93068559870451029</v>
      </c>
      <c r="BB503">
        <v>0.91913319848859532</v>
      </c>
      <c r="BC503">
        <v>0.85162815697031113</v>
      </c>
      <c r="BD503">
        <v>1</v>
      </c>
      <c r="BE503">
        <v>1</v>
      </c>
      <c r="BF503">
        <v>-0.1299704912992202</v>
      </c>
      <c r="BG503">
        <v>6.5407842016312117E-3</v>
      </c>
      <c r="BH503">
        <v>-5.032514793356372E-2</v>
      </c>
      <c r="BI503">
        <v>0.28149151597820432</v>
      </c>
      <c r="BJ503">
        <v>-1.268944176325683</v>
      </c>
      <c r="BK503">
        <v>-0.1299704912992202</v>
      </c>
    </row>
    <row r="504" spans="1:63" x14ac:dyDescent="0.25">
      <c r="B504" t="s">
        <v>896</v>
      </c>
      <c r="C504" t="s">
        <v>818</v>
      </c>
      <c r="D504">
        <v>100</v>
      </c>
      <c r="E504">
        <v>0.24601130274470601</v>
      </c>
      <c r="F504">
        <v>100</v>
      </c>
      <c r="G504">
        <v>0.55200000000000005</v>
      </c>
      <c r="H504">
        <v>26.835093537711501</v>
      </c>
      <c r="I504" t="s">
        <v>195</v>
      </c>
      <c r="J504" t="s">
        <v>615</v>
      </c>
      <c r="K504">
        <v>0.55200000000000005</v>
      </c>
      <c r="L504" t="s">
        <v>1000</v>
      </c>
      <c r="M504">
        <v>0.28149151597820432</v>
      </c>
      <c r="N504">
        <v>1.431452396699192E-2</v>
      </c>
      <c r="O504">
        <v>-1.268944176325683</v>
      </c>
      <c r="P504">
        <v>5.0982099391478901E-2</v>
      </c>
      <c r="Q504">
        <v>0.26210927312560128</v>
      </c>
      <c r="R504">
        <v>0.30166262697857682</v>
      </c>
      <c r="S504">
        <v>-1.338993789173379</v>
      </c>
      <c r="T504">
        <v>-1.1984460154238361</v>
      </c>
      <c r="U504">
        <v>0.98367130633355493</v>
      </c>
      <c r="V504">
        <v>1.0032314971432881</v>
      </c>
      <c r="W504">
        <v>2205.8697690032832</v>
      </c>
      <c r="X504">
        <v>2719.5416546552669</v>
      </c>
      <c r="Y504">
        <v>0</v>
      </c>
      <c r="Z504">
        <v>-0.83020633173751279</v>
      </c>
      <c r="AA504">
        <v>0.1620143837685071</v>
      </c>
      <c r="AB504">
        <v>0.1053030104382299</v>
      </c>
      <c r="AC504">
        <v>3.3469152146288317E-2</v>
      </c>
      <c r="AD504">
        <v>-0.97812206138720204</v>
      </c>
      <c r="AE504">
        <v>-0.65208022426487322</v>
      </c>
      <c r="AF504">
        <v>0.1143165650483994</v>
      </c>
      <c r="AG504">
        <v>0.2201818938837681</v>
      </c>
      <c r="AH504">
        <v>1</v>
      </c>
      <c r="AI504">
        <v>1</v>
      </c>
      <c r="AJ504">
        <v>0.50578312961376493</v>
      </c>
      <c r="AK504">
        <v>0.1719006031569727</v>
      </c>
      <c r="AL504" t="s">
        <v>114</v>
      </c>
      <c r="AM504">
        <v>0.77471005705790097</v>
      </c>
      <c r="AN504">
        <v>3.8396363673115733E-2</v>
      </c>
      <c r="AS504">
        <v>9.2969221928451681E-2</v>
      </c>
      <c r="AT504">
        <v>3.7648586992513999E-2</v>
      </c>
      <c r="AW504">
        <v>0.23166709663128479</v>
      </c>
      <c r="AX504">
        <v>9.9188012703612369E-2</v>
      </c>
      <c r="AY504">
        <v>1.1418715326394799E-2</v>
      </c>
      <c r="AZ504">
        <v>5.754398698734604E-3</v>
      </c>
      <c r="BA504">
        <v>0.93068559870451029</v>
      </c>
      <c r="BB504">
        <v>0.91913319848859532</v>
      </c>
      <c r="BC504">
        <v>0.85162815697031113</v>
      </c>
      <c r="BD504">
        <v>1</v>
      </c>
      <c r="BE504">
        <v>1</v>
      </c>
      <c r="BF504">
        <v>-0.13003495357648809</v>
      </c>
      <c r="BG504">
        <v>6.5990385568845383E-3</v>
      </c>
      <c r="BH504">
        <v>-5.0748190201051653E-2</v>
      </c>
      <c r="BI504">
        <v>0.28149151597820432</v>
      </c>
      <c r="BJ504">
        <v>-1.268944176325683</v>
      </c>
      <c r="BK504">
        <v>-0.13003495357648809</v>
      </c>
    </row>
    <row r="505" spans="1:63" x14ac:dyDescent="0.25">
      <c r="B505" t="s">
        <v>897</v>
      </c>
      <c r="C505" t="s">
        <v>818</v>
      </c>
      <c r="D505">
        <v>100</v>
      </c>
      <c r="E505">
        <v>0.225736142938368</v>
      </c>
      <c r="F505">
        <v>100</v>
      </c>
      <c r="G505">
        <v>0.55200000000000005</v>
      </c>
      <c r="H505">
        <v>65.588856986931802</v>
      </c>
      <c r="I505" t="s">
        <v>195</v>
      </c>
      <c r="J505" t="s">
        <v>615</v>
      </c>
      <c r="K505">
        <v>0.55200000000000005</v>
      </c>
      <c r="L505" t="s">
        <v>1000</v>
      </c>
      <c r="M505">
        <v>0.28149151597820432</v>
      </c>
      <c r="N505">
        <v>1.431452396699192E-2</v>
      </c>
      <c r="O505">
        <v>-1.268944176325683</v>
      </c>
      <c r="P505">
        <v>5.0982099391478901E-2</v>
      </c>
      <c r="Q505">
        <v>0.26210927312560128</v>
      </c>
      <c r="R505">
        <v>0.30166262697857682</v>
      </c>
      <c r="S505">
        <v>-1.338993789173379</v>
      </c>
      <c r="T505">
        <v>-1.1984460154238361</v>
      </c>
      <c r="U505">
        <v>0.98367130633355493</v>
      </c>
      <c r="V505">
        <v>1.0032314971432881</v>
      </c>
      <c r="W505">
        <v>2205.8697690032832</v>
      </c>
      <c r="X505">
        <v>2719.5416546552669</v>
      </c>
      <c r="Y505">
        <v>0</v>
      </c>
      <c r="Z505">
        <v>-0.83020633173751279</v>
      </c>
      <c r="AA505">
        <v>0.1620143837685071</v>
      </c>
      <c r="AB505">
        <v>0.1053030104382299</v>
      </c>
      <c r="AC505">
        <v>3.3469152146288317E-2</v>
      </c>
      <c r="AD505">
        <v>-0.97812206138720204</v>
      </c>
      <c r="AE505">
        <v>-0.65208022426487322</v>
      </c>
      <c r="AF505">
        <v>0.1143165650483994</v>
      </c>
      <c r="AG505">
        <v>0.2201818938837681</v>
      </c>
      <c r="AH505">
        <v>1</v>
      </c>
      <c r="AI505">
        <v>1</v>
      </c>
      <c r="AJ505">
        <v>0.50578312961376493</v>
      </c>
      <c r="AK505">
        <v>0.1719006031569727</v>
      </c>
      <c r="AL505" t="s">
        <v>114</v>
      </c>
      <c r="AM505">
        <v>0.77471005705790097</v>
      </c>
      <c r="AN505">
        <v>3.8396363673115733E-2</v>
      </c>
      <c r="AS505">
        <v>9.2969221928451681E-2</v>
      </c>
      <c r="AT505">
        <v>3.7648586992513999E-2</v>
      </c>
      <c r="AW505">
        <v>0.23166709663128479</v>
      </c>
      <c r="AX505">
        <v>9.9188012703612369E-2</v>
      </c>
      <c r="AY505">
        <v>1.1418715326394799E-2</v>
      </c>
      <c r="AZ505">
        <v>5.754398698734604E-3</v>
      </c>
      <c r="BA505">
        <v>0.93068559870451029</v>
      </c>
      <c r="BB505">
        <v>0.91913319848859532</v>
      </c>
      <c r="BC505">
        <v>0.85162815697031113</v>
      </c>
      <c r="BD505">
        <v>1</v>
      </c>
      <c r="BE505">
        <v>1</v>
      </c>
      <c r="BF505">
        <v>-0.13001875789369871</v>
      </c>
      <c r="BG505">
        <v>6.556216415780346E-3</v>
      </c>
      <c r="BH505">
        <v>-5.0425158046353627E-2</v>
      </c>
      <c r="BI505">
        <v>0.28149151597820432</v>
      </c>
      <c r="BJ505">
        <v>-1.268944176325683</v>
      </c>
      <c r="BK505">
        <v>-0.13001875789369871</v>
      </c>
    </row>
    <row r="506" spans="1:63" x14ac:dyDescent="0.25">
      <c r="B506" t="s">
        <v>899</v>
      </c>
      <c r="C506" t="s">
        <v>818</v>
      </c>
      <c r="D506">
        <v>100</v>
      </c>
      <c r="E506">
        <v>0.70004652044314997</v>
      </c>
      <c r="F506">
        <v>100</v>
      </c>
      <c r="G506">
        <v>0.47599999999999998</v>
      </c>
      <c r="H506">
        <v>10.8597728465207</v>
      </c>
      <c r="I506" t="s">
        <v>195</v>
      </c>
      <c r="J506" t="s">
        <v>616</v>
      </c>
      <c r="K506">
        <v>0.47599999999999998</v>
      </c>
      <c r="L506" t="s">
        <v>1001</v>
      </c>
      <c r="M506">
        <v>0.54429902097924698</v>
      </c>
      <c r="N506">
        <v>6.5322942462686939E-2</v>
      </c>
      <c r="O506">
        <v>-0.61574293665409485</v>
      </c>
      <c r="P506">
        <v>0.1242632736352524</v>
      </c>
      <c r="Q506">
        <v>0.43450494092090558</v>
      </c>
      <c r="R506">
        <v>0.64178375216688488</v>
      </c>
      <c r="S506">
        <v>-0.83354796386474861</v>
      </c>
      <c r="T506">
        <v>-0.44350386704310379</v>
      </c>
      <c r="U506">
        <v>0.76065341241946183</v>
      </c>
      <c r="V506">
        <v>1.001081319100976</v>
      </c>
      <c r="W506">
        <v>2720.8061399372859</v>
      </c>
      <c r="X506">
        <v>4389.4224511198827</v>
      </c>
      <c r="Y506">
        <v>0</v>
      </c>
      <c r="Z506">
        <v>2.3574403964438249E-2</v>
      </c>
      <c r="AA506">
        <v>0.23294680320099831</v>
      </c>
      <c r="AB506">
        <v>0.30927463727384708</v>
      </c>
      <c r="AC506">
        <v>9.5125315701727164E-2</v>
      </c>
      <c r="AD506">
        <v>-0.4377773753818115</v>
      </c>
      <c r="AE506">
        <v>0.55044855638210033</v>
      </c>
      <c r="AF506">
        <v>0.10179569300142111</v>
      </c>
      <c r="AG506">
        <v>0.40602826434486139</v>
      </c>
      <c r="AH506">
        <v>1</v>
      </c>
      <c r="AI506">
        <v>1</v>
      </c>
      <c r="AJ506">
        <v>0.52084682780155744</v>
      </c>
      <c r="AK506">
        <v>0.2263029452123354</v>
      </c>
      <c r="AL506" t="s">
        <v>114</v>
      </c>
      <c r="AM506">
        <v>0.77471005705790097</v>
      </c>
      <c r="AN506">
        <v>3.8396363673115733E-2</v>
      </c>
      <c r="AS506">
        <v>9.2969221928451681E-2</v>
      </c>
      <c r="AT506">
        <v>3.7648586992513999E-2</v>
      </c>
      <c r="AW506">
        <v>0.23166709663128479</v>
      </c>
      <c r="AX506">
        <v>9.9188012703612369E-2</v>
      </c>
      <c r="AY506">
        <v>1.1418715326394799E-2</v>
      </c>
      <c r="AZ506">
        <v>5.754398698734604E-3</v>
      </c>
      <c r="BA506">
        <v>0.93068559870451029</v>
      </c>
      <c r="BB506">
        <v>0.91913319848859532</v>
      </c>
      <c r="BC506">
        <v>0.85162815697031113</v>
      </c>
      <c r="BD506">
        <v>1</v>
      </c>
      <c r="BE506">
        <v>1</v>
      </c>
      <c r="BF506">
        <v>-0.20597467750597151</v>
      </c>
      <c r="BG506">
        <v>6.5559151726874059E-3</v>
      </c>
      <c r="BH506">
        <v>-3.1828743475019357E-2</v>
      </c>
      <c r="BI506">
        <v>0.54429902097924698</v>
      </c>
      <c r="BJ506">
        <v>-0.61574293665409485</v>
      </c>
      <c r="BK506">
        <v>-0.20597467750597151</v>
      </c>
    </row>
    <row r="507" spans="1:63" x14ac:dyDescent="0.25">
      <c r="B507" t="s">
        <v>900</v>
      </c>
      <c r="C507" t="s">
        <v>818</v>
      </c>
      <c r="D507">
        <v>100</v>
      </c>
      <c r="E507">
        <v>0.59884732679749797</v>
      </c>
      <c r="F507">
        <v>100</v>
      </c>
      <c r="G507">
        <v>0.47599999999999998</v>
      </c>
      <c r="H507">
        <v>12.955125786273999</v>
      </c>
      <c r="I507" t="s">
        <v>195</v>
      </c>
      <c r="J507" t="s">
        <v>616</v>
      </c>
      <c r="K507">
        <v>0.47599999999999998</v>
      </c>
      <c r="L507" t="s">
        <v>1001</v>
      </c>
      <c r="M507">
        <v>0.54429902097924698</v>
      </c>
      <c r="N507">
        <v>6.5322942462686939E-2</v>
      </c>
      <c r="O507">
        <v>-0.61574293665409485</v>
      </c>
      <c r="P507">
        <v>0.1242632736352524</v>
      </c>
      <c r="Q507">
        <v>0.43450494092090558</v>
      </c>
      <c r="R507">
        <v>0.64178375216688488</v>
      </c>
      <c r="S507">
        <v>-0.83354796386474861</v>
      </c>
      <c r="T507">
        <v>-0.44350386704310379</v>
      </c>
      <c r="U507">
        <v>0.76065341241946183</v>
      </c>
      <c r="V507">
        <v>1.001081319100976</v>
      </c>
      <c r="W507">
        <v>2720.8061399372859</v>
      </c>
      <c r="X507">
        <v>4389.4224511198827</v>
      </c>
      <c r="Y507">
        <v>0</v>
      </c>
      <c r="Z507">
        <v>2.3574403964438249E-2</v>
      </c>
      <c r="AA507">
        <v>0.23294680320099831</v>
      </c>
      <c r="AB507">
        <v>0.30927463727384708</v>
      </c>
      <c r="AC507">
        <v>9.5125315701727164E-2</v>
      </c>
      <c r="AD507">
        <v>-0.4377773753818115</v>
      </c>
      <c r="AE507">
        <v>0.55044855638210033</v>
      </c>
      <c r="AF507">
        <v>0.10179569300142111</v>
      </c>
      <c r="AG507">
        <v>0.40602826434486139</v>
      </c>
      <c r="AH507">
        <v>1</v>
      </c>
      <c r="AI507">
        <v>1</v>
      </c>
      <c r="AJ507">
        <v>0.52084682780155744</v>
      </c>
      <c r="AK507">
        <v>0.2263029452123354</v>
      </c>
      <c r="AL507" t="s">
        <v>114</v>
      </c>
      <c r="AM507">
        <v>0.77471005705790097</v>
      </c>
      <c r="AN507">
        <v>3.8396363673115733E-2</v>
      </c>
      <c r="AS507">
        <v>9.2969221928451681E-2</v>
      </c>
      <c r="AT507">
        <v>3.7648586992513999E-2</v>
      </c>
      <c r="AW507">
        <v>0.23166709663128479</v>
      </c>
      <c r="AX507">
        <v>9.9188012703612369E-2</v>
      </c>
      <c r="AY507">
        <v>1.1418715326394799E-2</v>
      </c>
      <c r="AZ507">
        <v>5.754398698734604E-3</v>
      </c>
      <c r="BA507">
        <v>0.93068559870451029</v>
      </c>
      <c r="BB507">
        <v>0.91913319848859532</v>
      </c>
      <c r="BC507">
        <v>0.85162815697031113</v>
      </c>
      <c r="BD507">
        <v>1</v>
      </c>
      <c r="BE507">
        <v>1</v>
      </c>
      <c r="BF507">
        <v>-0.20596598231863089</v>
      </c>
      <c r="BG507">
        <v>6.5069606509611921E-3</v>
      </c>
      <c r="BH507">
        <v>-3.1592404618034808E-2</v>
      </c>
      <c r="BI507">
        <v>0.54429902097924698</v>
      </c>
      <c r="BJ507">
        <v>-0.61574293665409485</v>
      </c>
      <c r="BK507">
        <v>-0.20596598231863089</v>
      </c>
    </row>
    <row r="508" spans="1:63" x14ac:dyDescent="0.25">
      <c r="B508" t="s">
        <v>901</v>
      </c>
      <c r="C508" t="s">
        <v>818</v>
      </c>
      <c r="D508">
        <v>100</v>
      </c>
      <c r="E508">
        <v>0.451088922965592</v>
      </c>
      <c r="F508">
        <v>100</v>
      </c>
      <c r="G508">
        <v>0.47599999999999998</v>
      </c>
      <c r="H508">
        <v>21.800712292960601</v>
      </c>
      <c r="I508" t="s">
        <v>195</v>
      </c>
      <c r="J508" t="s">
        <v>616</v>
      </c>
      <c r="K508">
        <v>0.47599999999999998</v>
      </c>
      <c r="L508" t="s">
        <v>1001</v>
      </c>
      <c r="M508">
        <v>0.54429902097924698</v>
      </c>
      <c r="N508">
        <v>6.5322942462686939E-2</v>
      </c>
      <c r="O508">
        <v>-0.61574293665409485</v>
      </c>
      <c r="P508">
        <v>0.1242632736352524</v>
      </c>
      <c r="Q508">
        <v>0.43450494092090558</v>
      </c>
      <c r="R508">
        <v>0.64178375216688488</v>
      </c>
      <c r="S508">
        <v>-0.83354796386474861</v>
      </c>
      <c r="T508">
        <v>-0.44350386704310379</v>
      </c>
      <c r="U508">
        <v>0.76065341241946183</v>
      </c>
      <c r="V508">
        <v>1.001081319100976</v>
      </c>
      <c r="W508">
        <v>2720.8061399372859</v>
      </c>
      <c r="X508">
        <v>4389.4224511198827</v>
      </c>
      <c r="Y508">
        <v>0</v>
      </c>
      <c r="Z508">
        <v>2.3574403964438249E-2</v>
      </c>
      <c r="AA508">
        <v>0.23294680320099831</v>
      </c>
      <c r="AB508">
        <v>0.30927463727384708</v>
      </c>
      <c r="AC508">
        <v>9.5125315701727164E-2</v>
      </c>
      <c r="AD508">
        <v>-0.4377773753818115</v>
      </c>
      <c r="AE508">
        <v>0.55044855638210033</v>
      </c>
      <c r="AF508">
        <v>0.10179569300142111</v>
      </c>
      <c r="AG508">
        <v>0.40602826434486139</v>
      </c>
      <c r="AH508">
        <v>1</v>
      </c>
      <c r="AI508">
        <v>1</v>
      </c>
      <c r="AJ508">
        <v>0.52084682780155744</v>
      </c>
      <c r="AK508">
        <v>0.2263029452123354</v>
      </c>
      <c r="AL508" t="s">
        <v>114</v>
      </c>
      <c r="AM508">
        <v>0.77471005705790097</v>
      </c>
      <c r="AN508">
        <v>3.8396363673115733E-2</v>
      </c>
      <c r="AS508">
        <v>9.2969221928451681E-2</v>
      </c>
      <c r="AT508">
        <v>3.7648586992513999E-2</v>
      </c>
      <c r="AW508">
        <v>0.23166709663128479</v>
      </c>
      <c r="AX508">
        <v>9.9188012703612369E-2</v>
      </c>
      <c r="AY508">
        <v>1.1418715326394799E-2</v>
      </c>
      <c r="AZ508">
        <v>5.754398698734604E-3</v>
      </c>
      <c r="BA508">
        <v>0.93068559870451029</v>
      </c>
      <c r="BB508">
        <v>0.91913319848859532</v>
      </c>
      <c r="BC508">
        <v>0.85162815697031113</v>
      </c>
      <c r="BD508">
        <v>1</v>
      </c>
      <c r="BE508">
        <v>1</v>
      </c>
      <c r="BF508">
        <v>-0.2059668137124798</v>
      </c>
      <c r="BG508">
        <v>6.5845135443844136E-3</v>
      </c>
      <c r="BH508">
        <v>-3.1968808108941732E-2</v>
      </c>
      <c r="BI508">
        <v>0.54429902097924698</v>
      </c>
      <c r="BJ508">
        <v>-0.61574293665409485</v>
      </c>
      <c r="BK508">
        <v>-0.2059668137124798</v>
      </c>
    </row>
    <row r="509" spans="1:63" x14ac:dyDescent="0.25">
      <c r="B509" t="s">
        <v>902</v>
      </c>
      <c r="C509" t="s">
        <v>818</v>
      </c>
      <c r="D509">
        <v>100</v>
      </c>
      <c r="E509">
        <v>0.37621685418425499</v>
      </c>
      <c r="F509">
        <v>100</v>
      </c>
      <c r="G509">
        <v>0.47599999999999998</v>
      </c>
      <c r="H509">
        <v>48.638225496738102</v>
      </c>
      <c r="I509" t="s">
        <v>195</v>
      </c>
      <c r="J509" t="s">
        <v>616</v>
      </c>
      <c r="K509">
        <v>0.47599999999999998</v>
      </c>
      <c r="L509" t="s">
        <v>1001</v>
      </c>
      <c r="M509">
        <v>0.54429902097924698</v>
      </c>
      <c r="N509">
        <v>6.5322942462686939E-2</v>
      </c>
      <c r="O509">
        <v>-0.61574293665409485</v>
      </c>
      <c r="P509">
        <v>0.1242632736352524</v>
      </c>
      <c r="Q509">
        <v>0.43450494092090558</v>
      </c>
      <c r="R509">
        <v>0.64178375216688488</v>
      </c>
      <c r="S509">
        <v>-0.83354796386474861</v>
      </c>
      <c r="T509">
        <v>-0.44350386704310379</v>
      </c>
      <c r="U509">
        <v>0.76065341241946183</v>
      </c>
      <c r="V509">
        <v>1.001081319100976</v>
      </c>
      <c r="W509">
        <v>2720.8061399372859</v>
      </c>
      <c r="X509">
        <v>4389.4224511198827</v>
      </c>
      <c r="Y509">
        <v>0</v>
      </c>
      <c r="Z509">
        <v>2.3574403964438249E-2</v>
      </c>
      <c r="AA509">
        <v>0.23294680320099831</v>
      </c>
      <c r="AB509">
        <v>0.30927463727384708</v>
      </c>
      <c r="AC509">
        <v>9.5125315701727164E-2</v>
      </c>
      <c r="AD509">
        <v>-0.4377773753818115</v>
      </c>
      <c r="AE509">
        <v>0.55044855638210033</v>
      </c>
      <c r="AF509">
        <v>0.10179569300142111</v>
      </c>
      <c r="AG509">
        <v>0.40602826434486139</v>
      </c>
      <c r="AH509">
        <v>1</v>
      </c>
      <c r="AI509">
        <v>1</v>
      </c>
      <c r="AJ509">
        <v>0.52084682780155744</v>
      </c>
      <c r="AK509">
        <v>0.2263029452123354</v>
      </c>
      <c r="AL509" t="s">
        <v>114</v>
      </c>
      <c r="AM509">
        <v>0.77471005705790097</v>
      </c>
      <c r="AN509">
        <v>3.8396363673115733E-2</v>
      </c>
      <c r="AS509">
        <v>9.2969221928451681E-2</v>
      </c>
      <c r="AT509">
        <v>3.7648586992513999E-2</v>
      </c>
      <c r="AW509">
        <v>0.23166709663128479</v>
      </c>
      <c r="AX509">
        <v>9.9188012703612369E-2</v>
      </c>
      <c r="AY509">
        <v>1.1418715326394799E-2</v>
      </c>
      <c r="AZ509">
        <v>5.754398698734604E-3</v>
      </c>
      <c r="BA509">
        <v>0.93068559870451029</v>
      </c>
      <c r="BB509">
        <v>0.91913319848859532</v>
      </c>
      <c r="BC509">
        <v>0.85162815697031113</v>
      </c>
      <c r="BD509">
        <v>1</v>
      </c>
      <c r="BE509">
        <v>1</v>
      </c>
      <c r="BF509">
        <v>-0.20596557791376199</v>
      </c>
      <c r="BG509">
        <v>6.5645384138280864E-3</v>
      </c>
      <c r="BH509">
        <v>-3.1872017063825413E-2</v>
      </c>
      <c r="BI509">
        <v>0.54429902097924698</v>
      </c>
      <c r="BJ509">
        <v>-0.61574293665409485</v>
      </c>
      <c r="BK509">
        <v>-0.20596557791376199</v>
      </c>
    </row>
    <row r="510" spans="1:63" x14ac:dyDescent="0.25">
      <c r="A510">
        <v>25</v>
      </c>
      <c r="B510" t="s">
        <v>903</v>
      </c>
      <c r="C510" t="s">
        <v>819</v>
      </c>
      <c r="D510">
        <v>100</v>
      </c>
      <c r="E510">
        <v>0.246851385390428</v>
      </c>
      <c r="F510">
        <v>100</v>
      </c>
      <c r="G510">
        <v>0.53300000000000003</v>
      </c>
      <c r="H510">
        <v>4.0050308266709402</v>
      </c>
      <c r="I510" t="s">
        <v>195</v>
      </c>
      <c r="J510" t="s">
        <v>614</v>
      </c>
      <c r="K510">
        <v>0.53300000000000003</v>
      </c>
      <c r="L510" t="s">
        <v>940</v>
      </c>
      <c r="M510">
        <v>0.21772668486663979</v>
      </c>
      <c r="N510">
        <v>7.5569616914260094E-3</v>
      </c>
      <c r="O510">
        <v>-1.5251139301840899</v>
      </c>
      <c r="P510">
        <v>3.4729077641587197E-2</v>
      </c>
      <c r="Q510">
        <v>0.21011468401694419</v>
      </c>
      <c r="R510">
        <v>0.22565397897661721</v>
      </c>
      <c r="S510">
        <v>-1.560101782966159</v>
      </c>
      <c r="T510">
        <v>-1.4887525195793661</v>
      </c>
      <c r="U510">
        <v>0.9922758629000723</v>
      </c>
      <c r="V510">
        <v>1.003348219477409</v>
      </c>
      <c r="W510">
        <v>1049.329715786253</v>
      </c>
      <c r="X510">
        <v>998.89622412399581</v>
      </c>
      <c r="Y510">
        <v>0</v>
      </c>
      <c r="Z510">
        <v>-1.270193862878271</v>
      </c>
      <c r="AA510">
        <v>9.4145264394496025E-2</v>
      </c>
      <c r="AB510">
        <v>8.0435462869071161E-2</v>
      </c>
      <c r="AC510">
        <v>2.674439847354329E-2</v>
      </c>
      <c r="AD510">
        <v>-1.326019487968892</v>
      </c>
      <c r="AE510">
        <v>-1.1194707050279531</v>
      </c>
      <c r="AF510">
        <v>7.6873411581575624E-2</v>
      </c>
      <c r="AG510">
        <v>0.14646248321627131</v>
      </c>
      <c r="AH510">
        <v>1</v>
      </c>
      <c r="AI510">
        <v>1</v>
      </c>
      <c r="AJ510">
        <v>0.49924794298462721</v>
      </c>
      <c r="AK510">
        <v>0.1612241775914636</v>
      </c>
      <c r="AL510" t="s">
        <v>114</v>
      </c>
      <c r="AM510">
        <v>0.66236021474799855</v>
      </c>
      <c r="AN510">
        <v>4.7577464998349639E-2</v>
      </c>
      <c r="AS510">
        <v>5.5974412533998312E-2</v>
      </c>
      <c r="AT510">
        <v>3.6872479520979211E-2</v>
      </c>
      <c r="AW510">
        <v>0.35275353003893978</v>
      </c>
      <c r="AX510">
        <v>0.2453056115528166</v>
      </c>
      <c r="AY510">
        <v>3.467938605724618E-2</v>
      </c>
      <c r="AZ510">
        <v>4.232886878768418E-2</v>
      </c>
      <c r="BA510">
        <v>0.68907886084124026</v>
      </c>
      <c r="BB510">
        <v>0.53361829126186033</v>
      </c>
      <c r="BC510">
        <v>0.46026615164662321</v>
      </c>
      <c r="BD510">
        <v>1</v>
      </c>
      <c r="BE510">
        <v>1</v>
      </c>
      <c r="BF510">
        <v>-7.3562982773496363E-2</v>
      </c>
      <c r="BG510">
        <v>2.865530350353224E-2</v>
      </c>
      <c r="BH510">
        <v>-0.38953427964936072</v>
      </c>
      <c r="BI510">
        <v>0.21772668486663979</v>
      </c>
      <c r="BJ510">
        <v>-1.5251139301840899</v>
      </c>
      <c r="BK510">
        <v>-7.3562982773496363E-2</v>
      </c>
    </row>
    <row r="511" spans="1:63" x14ac:dyDescent="0.25">
      <c r="B511" t="s">
        <v>905</v>
      </c>
      <c r="C511" t="s">
        <v>819</v>
      </c>
      <c r="D511">
        <v>100</v>
      </c>
      <c r="E511">
        <v>0.22166246851385299</v>
      </c>
      <c r="F511">
        <v>100</v>
      </c>
      <c r="G511">
        <v>0.53300000000000003</v>
      </c>
      <c r="H511">
        <v>10.941779230558501</v>
      </c>
      <c r="I511" t="s">
        <v>195</v>
      </c>
      <c r="J511" t="s">
        <v>614</v>
      </c>
      <c r="K511">
        <v>0.53300000000000003</v>
      </c>
      <c r="L511" t="s">
        <v>940</v>
      </c>
      <c r="M511">
        <v>0.21772668486663979</v>
      </c>
      <c r="N511">
        <v>7.5569616914260094E-3</v>
      </c>
      <c r="O511">
        <v>-1.5251139301840899</v>
      </c>
      <c r="P511">
        <v>3.4729077641587197E-2</v>
      </c>
      <c r="Q511">
        <v>0.21011468401694419</v>
      </c>
      <c r="R511">
        <v>0.22565397897661721</v>
      </c>
      <c r="S511">
        <v>-1.560101782966159</v>
      </c>
      <c r="T511">
        <v>-1.4887525195793661</v>
      </c>
      <c r="U511">
        <v>0.9922758629000723</v>
      </c>
      <c r="V511">
        <v>1.003348219477409</v>
      </c>
      <c r="W511">
        <v>1049.329715786253</v>
      </c>
      <c r="X511">
        <v>998.89622412399581</v>
      </c>
      <c r="Y511">
        <v>0</v>
      </c>
      <c r="Z511">
        <v>-1.270193862878271</v>
      </c>
      <c r="AA511">
        <v>9.4145264394496025E-2</v>
      </c>
      <c r="AB511">
        <v>8.0435462869071161E-2</v>
      </c>
      <c r="AC511">
        <v>2.674439847354329E-2</v>
      </c>
      <c r="AD511">
        <v>-1.326019487968892</v>
      </c>
      <c r="AE511">
        <v>-1.1194707050279531</v>
      </c>
      <c r="AF511">
        <v>7.6873411581575624E-2</v>
      </c>
      <c r="AG511">
        <v>0.14646248321627131</v>
      </c>
      <c r="AH511">
        <v>1</v>
      </c>
      <c r="AI511">
        <v>1</v>
      </c>
      <c r="AJ511">
        <v>0.49924794298462721</v>
      </c>
      <c r="AK511">
        <v>0.1612241775914636</v>
      </c>
      <c r="AL511" t="s">
        <v>114</v>
      </c>
      <c r="AM511">
        <v>0.66236021474799855</v>
      </c>
      <c r="AN511">
        <v>4.7577464998349639E-2</v>
      </c>
      <c r="AS511">
        <v>5.5974412533998312E-2</v>
      </c>
      <c r="AT511">
        <v>3.6872479520979211E-2</v>
      </c>
      <c r="AW511">
        <v>0.35275353003893978</v>
      </c>
      <c r="AX511">
        <v>0.2453056115528166</v>
      </c>
      <c r="AY511">
        <v>3.467938605724618E-2</v>
      </c>
      <c r="AZ511">
        <v>4.232886878768418E-2</v>
      </c>
      <c r="BA511">
        <v>0.68907886084124026</v>
      </c>
      <c r="BB511">
        <v>0.53361829126186033</v>
      </c>
      <c r="BC511">
        <v>0.46026615164662321</v>
      </c>
      <c r="BD511">
        <v>1</v>
      </c>
      <c r="BE511">
        <v>1</v>
      </c>
      <c r="BF511">
        <v>-7.345577068053355E-2</v>
      </c>
      <c r="BG511">
        <v>2.865105110474973E-2</v>
      </c>
      <c r="BH511">
        <v>-0.39004493233562282</v>
      </c>
      <c r="BI511">
        <v>0.21772668486663979</v>
      </c>
      <c r="BJ511">
        <v>-1.5251139301840899</v>
      </c>
      <c r="BK511">
        <v>-7.345577068053355E-2</v>
      </c>
    </row>
    <row r="512" spans="1:63" x14ac:dyDescent="0.25">
      <c r="B512" t="s">
        <v>906</v>
      </c>
      <c r="C512" t="s">
        <v>819</v>
      </c>
      <c r="D512">
        <v>100</v>
      </c>
      <c r="E512">
        <v>0.19899244332493701</v>
      </c>
      <c r="F512">
        <v>100</v>
      </c>
      <c r="G512">
        <v>0.53300000000000003</v>
      </c>
      <c r="H512">
        <v>38.001834326070501</v>
      </c>
      <c r="I512" t="s">
        <v>195</v>
      </c>
      <c r="J512" t="s">
        <v>614</v>
      </c>
      <c r="K512">
        <v>0.53300000000000003</v>
      </c>
      <c r="L512" t="s">
        <v>940</v>
      </c>
      <c r="M512">
        <v>0.21772668486663979</v>
      </c>
      <c r="N512">
        <v>7.5569616914260094E-3</v>
      </c>
      <c r="O512">
        <v>-1.5251139301840899</v>
      </c>
      <c r="P512">
        <v>3.4729077641587197E-2</v>
      </c>
      <c r="Q512">
        <v>0.21011468401694419</v>
      </c>
      <c r="R512">
        <v>0.22565397897661721</v>
      </c>
      <c r="S512">
        <v>-1.560101782966159</v>
      </c>
      <c r="T512">
        <v>-1.4887525195793661</v>
      </c>
      <c r="U512">
        <v>0.9922758629000723</v>
      </c>
      <c r="V512">
        <v>1.003348219477409</v>
      </c>
      <c r="W512">
        <v>1049.329715786253</v>
      </c>
      <c r="X512">
        <v>998.89622412399581</v>
      </c>
      <c r="Y512">
        <v>0</v>
      </c>
      <c r="Z512">
        <v>-1.270193862878271</v>
      </c>
      <c r="AA512">
        <v>9.4145264394496025E-2</v>
      </c>
      <c r="AB512">
        <v>8.0435462869071161E-2</v>
      </c>
      <c r="AC512">
        <v>2.674439847354329E-2</v>
      </c>
      <c r="AD512">
        <v>-1.326019487968892</v>
      </c>
      <c r="AE512">
        <v>-1.1194707050279531</v>
      </c>
      <c r="AF512">
        <v>7.6873411581575624E-2</v>
      </c>
      <c r="AG512">
        <v>0.14646248321627131</v>
      </c>
      <c r="AH512">
        <v>1</v>
      </c>
      <c r="AI512">
        <v>1</v>
      </c>
      <c r="AJ512">
        <v>0.49924794298462721</v>
      </c>
      <c r="AK512">
        <v>0.1612241775914636</v>
      </c>
      <c r="AL512" t="s">
        <v>114</v>
      </c>
      <c r="AM512">
        <v>0.66236021474799855</v>
      </c>
      <c r="AN512">
        <v>4.7577464998349639E-2</v>
      </c>
      <c r="AS512">
        <v>5.5974412533998312E-2</v>
      </c>
      <c r="AT512">
        <v>3.6872479520979211E-2</v>
      </c>
      <c r="AW512">
        <v>0.35275353003893978</v>
      </c>
      <c r="AX512">
        <v>0.2453056115528166</v>
      </c>
      <c r="AY512">
        <v>3.467938605724618E-2</v>
      </c>
      <c r="AZ512">
        <v>4.232886878768418E-2</v>
      </c>
      <c r="BA512">
        <v>0.68907886084124026</v>
      </c>
      <c r="BB512">
        <v>0.53361829126186033</v>
      </c>
      <c r="BC512">
        <v>0.46026615164662321</v>
      </c>
      <c r="BD512">
        <v>1</v>
      </c>
      <c r="BE512">
        <v>1</v>
      </c>
      <c r="BF512">
        <v>-7.3548024983080315E-2</v>
      </c>
      <c r="BG512">
        <v>2.8499403287641872E-2</v>
      </c>
      <c r="BH512">
        <v>-0.38749379462192418</v>
      </c>
      <c r="BI512">
        <v>0.21772668486663979</v>
      </c>
      <c r="BJ512">
        <v>-1.5251139301840899</v>
      </c>
      <c r="BK512">
        <v>-7.3548024983080315E-2</v>
      </c>
    </row>
    <row r="513" spans="1:63" x14ac:dyDescent="0.25">
      <c r="B513" t="s">
        <v>907</v>
      </c>
      <c r="C513" t="s">
        <v>819</v>
      </c>
      <c r="D513">
        <v>100</v>
      </c>
      <c r="E513">
        <v>0.19899244332493701</v>
      </c>
      <c r="F513">
        <v>100</v>
      </c>
      <c r="G513">
        <v>0.53300000000000003</v>
      </c>
      <c r="H513">
        <v>44.152077163651001</v>
      </c>
      <c r="I513" t="s">
        <v>195</v>
      </c>
      <c r="J513" t="s">
        <v>614</v>
      </c>
      <c r="K513">
        <v>0.53300000000000003</v>
      </c>
      <c r="L513" t="s">
        <v>940</v>
      </c>
      <c r="M513">
        <v>0.21772668486663979</v>
      </c>
      <c r="N513">
        <v>7.5569616914260094E-3</v>
      </c>
      <c r="O513">
        <v>-1.5251139301840899</v>
      </c>
      <c r="P513">
        <v>3.4729077641587197E-2</v>
      </c>
      <c r="Q513">
        <v>0.21011468401694419</v>
      </c>
      <c r="R513">
        <v>0.22565397897661721</v>
      </c>
      <c r="S513">
        <v>-1.560101782966159</v>
      </c>
      <c r="T513">
        <v>-1.4887525195793661</v>
      </c>
      <c r="U513">
        <v>0.9922758629000723</v>
      </c>
      <c r="V513">
        <v>1.003348219477409</v>
      </c>
      <c r="W513">
        <v>1049.329715786253</v>
      </c>
      <c r="X513">
        <v>998.89622412399581</v>
      </c>
      <c r="Y513">
        <v>0</v>
      </c>
      <c r="Z513">
        <v>-1.270193862878271</v>
      </c>
      <c r="AA513">
        <v>9.4145264394496025E-2</v>
      </c>
      <c r="AB513">
        <v>8.0435462869071161E-2</v>
      </c>
      <c r="AC513">
        <v>2.674439847354329E-2</v>
      </c>
      <c r="AD513">
        <v>-1.326019487968892</v>
      </c>
      <c r="AE513">
        <v>-1.1194707050279531</v>
      </c>
      <c r="AF513">
        <v>7.6873411581575624E-2</v>
      </c>
      <c r="AG513">
        <v>0.14646248321627131</v>
      </c>
      <c r="AH513">
        <v>1</v>
      </c>
      <c r="AI513">
        <v>1</v>
      </c>
      <c r="AJ513">
        <v>0.49924794298462721</v>
      </c>
      <c r="AK513">
        <v>0.1612241775914636</v>
      </c>
      <c r="AL513" t="s">
        <v>114</v>
      </c>
      <c r="AM513">
        <v>0.66236021474799855</v>
      </c>
      <c r="AN513">
        <v>4.7577464998349639E-2</v>
      </c>
      <c r="AS513">
        <v>5.5974412533998312E-2</v>
      </c>
      <c r="AT513">
        <v>3.6872479520979211E-2</v>
      </c>
      <c r="AW513">
        <v>0.35275353003893978</v>
      </c>
      <c r="AX513">
        <v>0.2453056115528166</v>
      </c>
      <c r="AY513">
        <v>3.467938605724618E-2</v>
      </c>
      <c r="AZ513">
        <v>4.232886878768418E-2</v>
      </c>
      <c r="BA513">
        <v>0.68907886084124026</v>
      </c>
      <c r="BB513">
        <v>0.53361829126186033</v>
      </c>
      <c r="BC513">
        <v>0.46026615164662321</v>
      </c>
      <c r="BD513">
        <v>1</v>
      </c>
      <c r="BE513">
        <v>1</v>
      </c>
      <c r="BF513">
        <v>-7.3679072612618718E-2</v>
      </c>
      <c r="BG513">
        <v>2.9030107414357551E-2</v>
      </c>
      <c r="BH513">
        <v>-0.39400750287654518</v>
      </c>
      <c r="BI513">
        <v>0.21772668486663979</v>
      </c>
      <c r="BJ513">
        <v>-1.5251139301840899</v>
      </c>
      <c r="BK513">
        <v>-7.3679072612618718E-2</v>
      </c>
    </row>
    <row r="514" spans="1:63" x14ac:dyDescent="0.25">
      <c r="B514" t="s">
        <v>908</v>
      </c>
      <c r="C514" t="s">
        <v>819</v>
      </c>
      <c r="D514">
        <v>100</v>
      </c>
      <c r="E514">
        <v>0.34508816120906799</v>
      </c>
      <c r="F514">
        <v>100</v>
      </c>
      <c r="G514">
        <v>0.48299999999999998</v>
      </c>
      <c r="H514">
        <v>7.02919412632773</v>
      </c>
      <c r="I514" t="s">
        <v>195</v>
      </c>
      <c r="J514" t="s">
        <v>615</v>
      </c>
      <c r="K514">
        <v>0.48299999999999998</v>
      </c>
      <c r="L514" t="s">
        <v>1002</v>
      </c>
      <c r="M514">
        <v>0.2822362855704566</v>
      </c>
      <c r="N514">
        <v>2.7019983311423419E-2</v>
      </c>
      <c r="O514">
        <v>-1.2694722058384</v>
      </c>
      <c r="P514">
        <v>9.4716147159099109E-2</v>
      </c>
      <c r="Q514">
        <v>0.24422965972543681</v>
      </c>
      <c r="R514">
        <v>0.32129665144762609</v>
      </c>
      <c r="S514">
        <v>-1.4096462680013679</v>
      </c>
      <c r="T514">
        <v>-1.1353904348026169</v>
      </c>
      <c r="U514">
        <v>0.85904359608778613</v>
      </c>
      <c r="V514">
        <v>1.002155211466105</v>
      </c>
      <c r="W514">
        <v>3245.9688588241302</v>
      </c>
      <c r="X514">
        <v>3961.3890748896588</v>
      </c>
      <c r="Y514">
        <v>0</v>
      </c>
      <c r="Z514">
        <v>-0.78537505539288732</v>
      </c>
      <c r="AA514">
        <v>0.1775387479853576</v>
      </c>
      <c r="AB514">
        <v>0.1812676518195416</v>
      </c>
      <c r="AC514">
        <v>5.5417786498904262E-2</v>
      </c>
      <c r="AD514">
        <v>-1.0504418140652509</v>
      </c>
      <c r="AE514">
        <v>-0.46589082894652711</v>
      </c>
      <c r="AF514">
        <v>9.9231657121578887E-2</v>
      </c>
      <c r="AG514">
        <v>0.28054617229857248</v>
      </c>
      <c r="AH514">
        <v>1</v>
      </c>
      <c r="AI514">
        <v>1</v>
      </c>
      <c r="AJ514">
        <v>0.50690191879445101</v>
      </c>
      <c r="AK514">
        <v>0.1978385981885965</v>
      </c>
      <c r="AL514" t="s">
        <v>114</v>
      </c>
      <c r="AM514">
        <v>0.66236021474799855</v>
      </c>
      <c r="AN514">
        <v>4.7577464998349639E-2</v>
      </c>
      <c r="AS514">
        <v>5.5974412533998312E-2</v>
      </c>
      <c r="AT514">
        <v>3.6872479520979211E-2</v>
      </c>
      <c r="AW514">
        <v>0.35275353003893978</v>
      </c>
      <c r="AX514">
        <v>0.2453056115528166</v>
      </c>
      <c r="AY514">
        <v>3.467938605724618E-2</v>
      </c>
      <c r="AZ514">
        <v>4.232886878768418E-2</v>
      </c>
      <c r="BA514">
        <v>0.68907886084124026</v>
      </c>
      <c r="BB514">
        <v>0.53361829126186033</v>
      </c>
      <c r="BC514">
        <v>0.46026615164662321</v>
      </c>
      <c r="BD514">
        <v>1</v>
      </c>
      <c r="BE514">
        <v>1</v>
      </c>
      <c r="BF514">
        <v>-0.1235283239831325</v>
      </c>
      <c r="BG514">
        <v>2.8304005136074121E-2</v>
      </c>
      <c r="BH514">
        <v>-0.22912967830713041</v>
      </c>
      <c r="BI514">
        <v>0.2822362855704566</v>
      </c>
      <c r="BJ514">
        <v>-1.2694722058384</v>
      </c>
      <c r="BK514">
        <v>-0.1235283239831325</v>
      </c>
    </row>
    <row r="515" spans="1:63" x14ac:dyDescent="0.25">
      <c r="B515" t="s">
        <v>909</v>
      </c>
      <c r="C515" t="s">
        <v>819</v>
      </c>
      <c r="D515">
        <v>100</v>
      </c>
      <c r="E515">
        <v>0.29219143576826101</v>
      </c>
      <c r="F515">
        <v>100</v>
      </c>
      <c r="G515">
        <v>0.48299999999999998</v>
      </c>
      <c r="H515">
        <v>11.972253273028199</v>
      </c>
      <c r="I515" t="s">
        <v>195</v>
      </c>
      <c r="J515" t="s">
        <v>615</v>
      </c>
      <c r="K515">
        <v>0.48299999999999998</v>
      </c>
      <c r="L515" t="s">
        <v>1002</v>
      </c>
      <c r="M515">
        <v>0.2822362855704566</v>
      </c>
      <c r="N515">
        <v>2.7019983311423419E-2</v>
      </c>
      <c r="O515">
        <v>-1.2694722058384</v>
      </c>
      <c r="P515">
        <v>9.4716147159099109E-2</v>
      </c>
      <c r="Q515">
        <v>0.24422965972543681</v>
      </c>
      <c r="R515">
        <v>0.32129665144762609</v>
      </c>
      <c r="S515">
        <v>-1.4096462680013679</v>
      </c>
      <c r="T515">
        <v>-1.1353904348026169</v>
      </c>
      <c r="U515">
        <v>0.85904359608778613</v>
      </c>
      <c r="V515">
        <v>1.002155211466105</v>
      </c>
      <c r="W515">
        <v>3245.9688588241302</v>
      </c>
      <c r="X515">
        <v>3961.3890748896588</v>
      </c>
      <c r="Y515">
        <v>0</v>
      </c>
      <c r="Z515">
        <v>-0.78537505539288732</v>
      </c>
      <c r="AA515">
        <v>0.1775387479853576</v>
      </c>
      <c r="AB515">
        <v>0.1812676518195416</v>
      </c>
      <c r="AC515">
        <v>5.5417786498904262E-2</v>
      </c>
      <c r="AD515">
        <v>-1.0504418140652509</v>
      </c>
      <c r="AE515">
        <v>-0.46589082894652711</v>
      </c>
      <c r="AF515">
        <v>9.9231657121578887E-2</v>
      </c>
      <c r="AG515">
        <v>0.28054617229857248</v>
      </c>
      <c r="AH515">
        <v>1</v>
      </c>
      <c r="AI515">
        <v>1</v>
      </c>
      <c r="AJ515">
        <v>0.50690191879445101</v>
      </c>
      <c r="AK515">
        <v>0.1978385981885965</v>
      </c>
      <c r="AL515" t="s">
        <v>114</v>
      </c>
      <c r="AM515">
        <v>0.66236021474799855</v>
      </c>
      <c r="AN515">
        <v>4.7577464998349639E-2</v>
      </c>
      <c r="AS515">
        <v>5.5974412533998312E-2</v>
      </c>
      <c r="AT515">
        <v>3.6872479520979211E-2</v>
      </c>
      <c r="AW515">
        <v>0.35275353003893978</v>
      </c>
      <c r="AX515">
        <v>0.2453056115528166</v>
      </c>
      <c r="AY515">
        <v>3.467938605724618E-2</v>
      </c>
      <c r="AZ515">
        <v>4.232886878768418E-2</v>
      </c>
      <c r="BA515">
        <v>0.68907886084124026</v>
      </c>
      <c r="BB515">
        <v>0.53361829126186033</v>
      </c>
      <c r="BC515">
        <v>0.46026615164662321</v>
      </c>
      <c r="BD515">
        <v>1</v>
      </c>
      <c r="BE515">
        <v>1</v>
      </c>
      <c r="BF515">
        <v>-0.12356429761756969</v>
      </c>
      <c r="BG515">
        <v>2.8058657411148259E-2</v>
      </c>
      <c r="BH515">
        <v>-0.22707738361439581</v>
      </c>
      <c r="BI515">
        <v>0.2822362855704566</v>
      </c>
      <c r="BJ515">
        <v>-1.2694722058384</v>
      </c>
      <c r="BK515">
        <v>-0.12356429761756969</v>
      </c>
    </row>
    <row r="516" spans="1:63" x14ac:dyDescent="0.25">
      <c r="B516" t="s">
        <v>910</v>
      </c>
      <c r="C516" t="s">
        <v>819</v>
      </c>
      <c r="D516">
        <v>100</v>
      </c>
      <c r="E516">
        <v>0.246851385390428</v>
      </c>
      <c r="F516">
        <v>100</v>
      </c>
      <c r="G516">
        <v>0.48299999999999998</v>
      </c>
      <c r="H516">
        <v>17.950297932589599</v>
      </c>
      <c r="I516" t="s">
        <v>195</v>
      </c>
      <c r="J516" t="s">
        <v>615</v>
      </c>
      <c r="K516">
        <v>0.48299999999999998</v>
      </c>
      <c r="L516" t="s">
        <v>1002</v>
      </c>
      <c r="M516">
        <v>0.2822362855704566</v>
      </c>
      <c r="N516">
        <v>2.7019983311423419E-2</v>
      </c>
      <c r="O516">
        <v>-1.2694722058384</v>
      </c>
      <c r="P516">
        <v>9.4716147159099109E-2</v>
      </c>
      <c r="Q516">
        <v>0.24422965972543681</v>
      </c>
      <c r="R516">
        <v>0.32129665144762609</v>
      </c>
      <c r="S516">
        <v>-1.4096462680013679</v>
      </c>
      <c r="T516">
        <v>-1.1353904348026169</v>
      </c>
      <c r="U516">
        <v>0.85904359608778613</v>
      </c>
      <c r="V516">
        <v>1.002155211466105</v>
      </c>
      <c r="W516">
        <v>3245.9688588241302</v>
      </c>
      <c r="X516">
        <v>3961.3890748896588</v>
      </c>
      <c r="Y516">
        <v>0</v>
      </c>
      <c r="Z516">
        <v>-0.78537505539288732</v>
      </c>
      <c r="AA516">
        <v>0.1775387479853576</v>
      </c>
      <c r="AB516">
        <v>0.1812676518195416</v>
      </c>
      <c r="AC516">
        <v>5.5417786498904262E-2</v>
      </c>
      <c r="AD516">
        <v>-1.0504418140652509</v>
      </c>
      <c r="AE516">
        <v>-0.46589082894652711</v>
      </c>
      <c r="AF516">
        <v>9.9231657121578887E-2</v>
      </c>
      <c r="AG516">
        <v>0.28054617229857248</v>
      </c>
      <c r="AH516">
        <v>1</v>
      </c>
      <c r="AI516">
        <v>1</v>
      </c>
      <c r="AJ516">
        <v>0.50690191879445101</v>
      </c>
      <c r="AK516">
        <v>0.1978385981885965</v>
      </c>
      <c r="AL516" t="s">
        <v>114</v>
      </c>
      <c r="AM516">
        <v>0.66236021474799855</v>
      </c>
      <c r="AN516">
        <v>4.7577464998349639E-2</v>
      </c>
      <c r="AS516">
        <v>5.5974412533998312E-2</v>
      </c>
      <c r="AT516">
        <v>3.6872479520979211E-2</v>
      </c>
      <c r="AW516">
        <v>0.35275353003893978</v>
      </c>
      <c r="AX516">
        <v>0.2453056115528166</v>
      </c>
      <c r="AY516">
        <v>3.467938605724618E-2</v>
      </c>
      <c r="AZ516">
        <v>4.232886878768418E-2</v>
      </c>
      <c r="BA516">
        <v>0.68907886084124026</v>
      </c>
      <c r="BB516">
        <v>0.53361829126186033</v>
      </c>
      <c r="BC516">
        <v>0.46026615164662321</v>
      </c>
      <c r="BD516">
        <v>1</v>
      </c>
      <c r="BE516">
        <v>1</v>
      </c>
      <c r="BF516">
        <v>-0.12358246752099319</v>
      </c>
      <c r="BG516">
        <v>2.8688829308625281E-2</v>
      </c>
      <c r="BH516">
        <v>-0.23214319866005151</v>
      </c>
      <c r="BI516">
        <v>0.2822362855704566</v>
      </c>
      <c r="BJ516">
        <v>-1.2694722058384</v>
      </c>
      <c r="BK516">
        <v>-0.12358246752099319</v>
      </c>
    </row>
    <row r="517" spans="1:63" x14ac:dyDescent="0.25">
      <c r="B517" t="s">
        <v>912</v>
      </c>
      <c r="C517" t="s">
        <v>819</v>
      </c>
      <c r="D517">
        <v>100</v>
      </c>
      <c r="E517">
        <v>0.22166246851385299</v>
      </c>
      <c r="F517">
        <v>100</v>
      </c>
      <c r="G517">
        <v>0.48299999999999998</v>
      </c>
      <c r="H517">
        <v>71.354307468927999</v>
      </c>
      <c r="I517" t="s">
        <v>195</v>
      </c>
      <c r="J517" t="s">
        <v>615</v>
      </c>
      <c r="K517">
        <v>0.48299999999999998</v>
      </c>
      <c r="L517" t="s">
        <v>1002</v>
      </c>
      <c r="M517">
        <v>0.2822362855704566</v>
      </c>
      <c r="N517">
        <v>2.7019983311423419E-2</v>
      </c>
      <c r="O517">
        <v>-1.2694722058384</v>
      </c>
      <c r="P517">
        <v>9.4716147159099109E-2</v>
      </c>
      <c r="Q517">
        <v>0.24422965972543681</v>
      </c>
      <c r="R517">
        <v>0.32129665144762609</v>
      </c>
      <c r="S517">
        <v>-1.4096462680013679</v>
      </c>
      <c r="T517">
        <v>-1.1353904348026169</v>
      </c>
      <c r="U517">
        <v>0.85904359608778613</v>
      </c>
      <c r="V517">
        <v>1.002155211466105</v>
      </c>
      <c r="W517">
        <v>3245.9688588241302</v>
      </c>
      <c r="X517">
        <v>3961.3890748896588</v>
      </c>
      <c r="Y517">
        <v>0</v>
      </c>
      <c r="Z517">
        <v>-0.78537505539288732</v>
      </c>
      <c r="AA517">
        <v>0.1775387479853576</v>
      </c>
      <c r="AB517">
        <v>0.1812676518195416</v>
      </c>
      <c r="AC517">
        <v>5.5417786498904262E-2</v>
      </c>
      <c r="AD517">
        <v>-1.0504418140652509</v>
      </c>
      <c r="AE517">
        <v>-0.46589082894652711</v>
      </c>
      <c r="AF517">
        <v>9.9231657121578887E-2</v>
      </c>
      <c r="AG517">
        <v>0.28054617229857248</v>
      </c>
      <c r="AH517">
        <v>1</v>
      </c>
      <c r="AI517">
        <v>1</v>
      </c>
      <c r="AJ517">
        <v>0.50690191879445101</v>
      </c>
      <c r="AK517">
        <v>0.1978385981885965</v>
      </c>
      <c r="AL517" t="s">
        <v>114</v>
      </c>
      <c r="AM517">
        <v>0.66236021474799855</v>
      </c>
      <c r="AN517">
        <v>4.7577464998349639E-2</v>
      </c>
      <c r="AS517">
        <v>5.5974412533998312E-2</v>
      </c>
      <c r="AT517">
        <v>3.6872479520979211E-2</v>
      </c>
      <c r="AW517">
        <v>0.35275353003893978</v>
      </c>
      <c r="AX517">
        <v>0.2453056115528166</v>
      </c>
      <c r="AY517">
        <v>3.467938605724618E-2</v>
      </c>
      <c r="AZ517">
        <v>4.232886878768418E-2</v>
      </c>
      <c r="BA517">
        <v>0.68907886084124026</v>
      </c>
      <c r="BB517">
        <v>0.53361829126186033</v>
      </c>
      <c r="BC517">
        <v>0.46026615164662321</v>
      </c>
      <c r="BD517">
        <v>1</v>
      </c>
      <c r="BE517">
        <v>1</v>
      </c>
      <c r="BF517">
        <v>-0.123443478203231</v>
      </c>
      <c r="BG517">
        <v>2.8339483530449131E-2</v>
      </c>
      <c r="BH517">
        <v>-0.22957457083145741</v>
      </c>
      <c r="BI517">
        <v>0.2822362855704566</v>
      </c>
      <c r="BJ517">
        <v>-1.2694722058384</v>
      </c>
      <c r="BK517">
        <v>-0.123443478203231</v>
      </c>
    </row>
    <row r="518" spans="1:63" x14ac:dyDescent="0.25">
      <c r="B518" t="s">
        <v>913</v>
      </c>
      <c r="C518" t="s">
        <v>819</v>
      </c>
      <c r="D518">
        <v>100</v>
      </c>
      <c r="E518">
        <v>0.69773299748110795</v>
      </c>
      <c r="F518">
        <v>100</v>
      </c>
      <c r="G518">
        <v>0.42499999999999999</v>
      </c>
      <c r="H518">
        <v>9.0032102891770407</v>
      </c>
      <c r="I518" t="s">
        <v>195</v>
      </c>
      <c r="J518" t="s">
        <v>616</v>
      </c>
      <c r="K518">
        <v>0.42499999999999999</v>
      </c>
      <c r="L518" t="s">
        <v>1003</v>
      </c>
      <c r="M518">
        <v>0.50034296613859619</v>
      </c>
      <c r="N518">
        <v>7.2590380589828363E-2</v>
      </c>
      <c r="O518">
        <v>-0.7035064413205423</v>
      </c>
      <c r="P518">
        <v>0.15175827934625491</v>
      </c>
      <c r="Q518">
        <v>0.38046697688260139</v>
      </c>
      <c r="R518">
        <v>0.61113631723297479</v>
      </c>
      <c r="S518">
        <v>-0.96635589528735155</v>
      </c>
      <c r="T518">
        <v>-0.49243523957394092</v>
      </c>
      <c r="U518">
        <v>0.6797835429882646</v>
      </c>
      <c r="V518">
        <v>1.001757344425106</v>
      </c>
      <c r="W518">
        <v>2882.997090735169</v>
      </c>
      <c r="X518">
        <v>4428.8075303972546</v>
      </c>
      <c r="Y518">
        <v>0</v>
      </c>
      <c r="Z518">
        <v>-7.7684365207515815E-2</v>
      </c>
      <c r="AA518">
        <v>0.22627301784076831</v>
      </c>
      <c r="AB518">
        <v>0.32821672209547648</v>
      </c>
      <c r="AC518">
        <v>9.8606877089924924E-2</v>
      </c>
      <c r="AD518">
        <v>-0.57129587073762389</v>
      </c>
      <c r="AE518">
        <v>0.49112386895593318</v>
      </c>
      <c r="AF518">
        <v>9.6523968055312381E-2</v>
      </c>
      <c r="AG518">
        <v>0.41480927288031638</v>
      </c>
      <c r="AH518">
        <v>1</v>
      </c>
      <c r="AI518">
        <v>1</v>
      </c>
      <c r="AJ518">
        <v>0.52714313723570716</v>
      </c>
      <c r="AK518">
        <v>0.24303839545024841</v>
      </c>
      <c r="AL518" t="s">
        <v>114</v>
      </c>
      <c r="AM518">
        <v>0.66236021474799855</v>
      </c>
      <c r="AN518">
        <v>4.7577464998349639E-2</v>
      </c>
      <c r="AS518">
        <v>5.5974412533998312E-2</v>
      </c>
      <c r="AT518">
        <v>3.6872479520979211E-2</v>
      </c>
      <c r="AW518">
        <v>0.35275353003893978</v>
      </c>
      <c r="AX518">
        <v>0.2453056115528166</v>
      </c>
      <c r="AY518">
        <v>3.467938605724618E-2</v>
      </c>
      <c r="AZ518">
        <v>4.232886878768418E-2</v>
      </c>
      <c r="BA518">
        <v>0.68907886084124026</v>
      </c>
      <c r="BB518">
        <v>0.53361829126186033</v>
      </c>
      <c r="BC518">
        <v>0.46026615164662321</v>
      </c>
      <c r="BD518">
        <v>1</v>
      </c>
      <c r="BE518">
        <v>1</v>
      </c>
      <c r="BF518">
        <v>-0.18158428380123581</v>
      </c>
      <c r="BG518">
        <v>2.8861049209051672E-2</v>
      </c>
      <c r="BH518">
        <v>-0.15894023758489639</v>
      </c>
      <c r="BI518">
        <v>0.50034296613859619</v>
      </c>
      <c r="BJ518">
        <v>-0.7035064413205423</v>
      </c>
      <c r="BK518">
        <v>-0.18158428380123581</v>
      </c>
    </row>
    <row r="519" spans="1:63" x14ac:dyDescent="0.25">
      <c r="B519" t="s">
        <v>914</v>
      </c>
      <c r="C519" t="s">
        <v>819</v>
      </c>
      <c r="D519">
        <v>100</v>
      </c>
      <c r="E519">
        <v>0.54659949622166204</v>
      </c>
      <c r="F519">
        <v>100</v>
      </c>
      <c r="G519">
        <v>0.42499999999999999</v>
      </c>
      <c r="H519">
        <v>15.9204154773371</v>
      </c>
      <c r="I519" t="s">
        <v>195</v>
      </c>
      <c r="J519" t="s">
        <v>616</v>
      </c>
      <c r="K519">
        <v>0.42499999999999999</v>
      </c>
      <c r="L519" t="s">
        <v>1003</v>
      </c>
      <c r="M519">
        <v>0.50034296613859619</v>
      </c>
      <c r="N519">
        <v>7.2590380589828363E-2</v>
      </c>
      <c r="O519">
        <v>-0.7035064413205423</v>
      </c>
      <c r="P519">
        <v>0.15175827934625491</v>
      </c>
      <c r="Q519">
        <v>0.38046697688260139</v>
      </c>
      <c r="R519">
        <v>0.61113631723297479</v>
      </c>
      <c r="S519">
        <v>-0.96635589528735155</v>
      </c>
      <c r="T519">
        <v>-0.49243523957394092</v>
      </c>
      <c r="U519">
        <v>0.6797835429882646</v>
      </c>
      <c r="V519">
        <v>1.001757344425106</v>
      </c>
      <c r="W519">
        <v>2882.997090735169</v>
      </c>
      <c r="X519">
        <v>4428.8075303972546</v>
      </c>
      <c r="Y519">
        <v>0</v>
      </c>
      <c r="Z519">
        <v>-7.7684365207515815E-2</v>
      </c>
      <c r="AA519">
        <v>0.22627301784076831</v>
      </c>
      <c r="AB519">
        <v>0.32821672209547648</v>
      </c>
      <c r="AC519">
        <v>9.8606877089924924E-2</v>
      </c>
      <c r="AD519">
        <v>-0.57129587073762389</v>
      </c>
      <c r="AE519">
        <v>0.49112386895593318</v>
      </c>
      <c r="AF519">
        <v>9.6523968055312381E-2</v>
      </c>
      <c r="AG519">
        <v>0.41480927288031638</v>
      </c>
      <c r="AH519">
        <v>1</v>
      </c>
      <c r="AI519">
        <v>1</v>
      </c>
      <c r="AJ519">
        <v>0.52714313723570716</v>
      </c>
      <c r="AK519">
        <v>0.24303839545024841</v>
      </c>
      <c r="AL519" t="s">
        <v>114</v>
      </c>
      <c r="AM519">
        <v>0.66236021474799855</v>
      </c>
      <c r="AN519">
        <v>4.7577464998349639E-2</v>
      </c>
      <c r="AS519">
        <v>5.5974412533998312E-2</v>
      </c>
      <c r="AT519">
        <v>3.6872479520979211E-2</v>
      </c>
      <c r="AW519">
        <v>0.35275353003893978</v>
      </c>
      <c r="AX519">
        <v>0.2453056115528166</v>
      </c>
      <c r="AY519">
        <v>3.467938605724618E-2</v>
      </c>
      <c r="AZ519">
        <v>4.232886878768418E-2</v>
      </c>
      <c r="BA519">
        <v>0.68907886084124026</v>
      </c>
      <c r="BB519">
        <v>0.53361829126186033</v>
      </c>
      <c r="BC519">
        <v>0.46026615164662321</v>
      </c>
      <c r="BD519">
        <v>1</v>
      </c>
      <c r="BE519">
        <v>1</v>
      </c>
      <c r="BF519">
        <v>-0.18156181936667121</v>
      </c>
      <c r="BG519">
        <v>2.8626472254550041E-2</v>
      </c>
      <c r="BH519">
        <v>-0.15766790812300549</v>
      </c>
      <c r="BI519">
        <v>0.50034296613859619</v>
      </c>
      <c r="BJ519">
        <v>-0.7035064413205423</v>
      </c>
      <c r="BK519">
        <v>-0.18156181936667121</v>
      </c>
    </row>
    <row r="520" spans="1:63" x14ac:dyDescent="0.25">
      <c r="B520" t="s">
        <v>915</v>
      </c>
      <c r="C520" t="s">
        <v>819</v>
      </c>
      <c r="D520">
        <v>100</v>
      </c>
      <c r="E520">
        <v>0.39798488664987403</v>
      </c>
      <c r="F520">
        <v>100</v>
      </c>
      <c r="G520">
        <v>0.42499999999999999</v>
      </c>
      <c r="H520">
        <v>21.815351501592001</v>
      </c>
      <c r="I520" t="s">
        <v>195</v>
      </c>
      <c r="J520" t="s">
        <v>616</v>
      </c>
      <c r="K520">
        <v>0.42499999999999999</v>
      </c>
      <c r="L520" t="s">
        <v>1003</v>
      </c>
      <c r="M520">
        <v>0.50034296613859619</v>
      </c>
      <c r="N520">
        <v>7.2590380589828363E-2</v>
      </c>
      <c r="O520">
        <v>-0.7035064413205423</v>
      </c>
      <c r="P520">
        <v>0.15175827934625491</v>
      </c>
      <c r="Q520">
        <v>0.38046697688260139</v>
      </c>
      <c r="R520">
        <v>0.61113631723297479</v>
      </c>
      <c r="S520">
        <v>-0.96635589528735155</v>
      </c>
      <c r="T520">
        <v>-0.49243523957394092</v>
      </c>
      <c r="U520">
        <v>0.6797835429882646</v>
      </c>
      <c r="V520">
        <v>1.001757344425106</v>
      </c>
      <c r="W520">
        <v>2882.997090735169</v>
      </c>
      <c r="X520">
        <v>4428.8075303972546</v>
      </c>
      <c r="Y520">
        <v>0</v>
      </c>
      <c r="Z520">
        <v>-7.7684365207515815E-2</v>
      </c>
      <c r="AA520">
        <v>0.22627301784076831</v>
      </c>
      <c r="AB520">
        <v>0.32821672209547648</v>
      </c>
      <c r="AC520">
        <v>9.8606877089924924E-2</v>
      </c>
      <c r="AD520">
        <v>-0.57129587073762389</v>
      </c>
      <c r="AE520">
        <v>0.49112386895593318</v>
      </c>
      <c r="AF520">
        <v>9.6523968055312381E-2</v>
      </c>
      <c r="AG520">
        <v>0.41480927288031638</v>
      </c>
      <c r="AH520">
        <v>1</v>
      </c>
      <c r="AI520">
        <v>1</v>
      </c>
      <c r="AJ520">
        <v>0.52714313723570716</v>
      </c>
      <c r="AK520">
        <v>0.24303839545024841</v>
      </c>
      <c r="AL520" t="s">
        <v>114</v>
      </c>
      <c r="AM520">
        <v>0.66236021474799855</v>
      </c>
      <c r="AN520">
        <v>4.7577464998349639E-2</v>
      </c>
      <c r="AS520">
        <v>5.5974412533998312E-2</v>
      </c>
      <c r="AT520">
        <v>3.6872479520979211E-2</v>
      </c>
      <c r="AW520">
        <v>0.35275353003893978</v>
      </c>
      <c r="AX520">
        <v>0.2453056115528166</v>
      </c>
      <c r="AY520">
        <v>3.467938605724618E-2</v>
      </c>
      <c r="AZ520">
        <v>4.232886878768418E-2</v>
      </c>
      <c r="BA520">
        <v>0.68907886084124026</v>
      </c>
      <c r="BB520">
        <v>0.53361829126186033</v>
      </c>
      <c r="BC520">
        <v>0.46026615164662321</v>
      </c>
      <c r="BD520">
        <v>1</v>
      </c>
      <c r="BE520">
        <v>1</v>
      </c>
      <c r="BF520">
        <v>-0.18150053568518429</v>
      </c>
      <c r="BG520">
        <v>2.8123209909970751E-2</v>
      </c>
      <c r="BH520">
        <v>-0.15494835761119141</v>
      </c>
      <c r="BI520">
        <v>0.50034296613859619</v>
      </c>
      <c r="BJ520">
        <v>-0.7035064413205423</v>
      </c>
      <c r="BK520">
        <v>-0.18150053568518429</v>
      </c>
    </row>
    <row r="521" spans="1:63" x14ac:dyDescent="0.25">
      <c r="B521" t="s">
        <v>917</v>
      </c>
      <c r="C521" t="s">
        <v>819</v>
      </c>
      <c r="D521">
        <v>100</v>
      </c>
      <c r="E521">
        <v>0.347607052896725</v>
      </c>
      <c r="F521">
        <v>100</v>
      </c>
      <c r="G521">
        <v>0.42499999999999999</v>
      </c>
      <c r="H521">
        <v>45.156796737049604</v>
      </c>
      <c r="I521" t="s">
        <v>195</v>
      </c>
      <c r="J521" t="s">
        <v>616</v>
      </c>
      <c r="K521">
        <v>0.42499999999999999</v>
      </c>
      <c r="L521" t="s">
        <v>1003</v>
      </c>
      <c r="M521">
        <v>0.50034296613859619</v>
      </c>
      <c r="N521">
        <v>7.2590380589828363E-2</v>
      </c>
      <c r="O521">
        <v>-0.7035064413205423</v>
      </c>
      <c r="P521">
        <v>0.15175827934625491</v>
      </c>
      <c r="Q521">
        <v>0.38046697688260139</v>
      </c>
      <c r="R521">
        <v>0.61113631723297479</v>
      </c>
      <c r="S521">
        <v>-0.96635589528735155</v>
      </c>
      <c r="T521">
        <v>-0.49243523957394092</v>
      </c>
      <c r="U521">
        <v>0.6797835429882646</v>
      </c>
      <c r="V521">
        <v>1.001757344425106</v>
      </c>
      <c r="W521">
        <v>2882.997090735169</v>
      </c>
      <c r="X521">
        <v>4428.8075303972546</v>
      </c>
      <c r="Y521">
        <v>0</v>
      </c>
      <c r="Z521">
        <v>-7.7684365207515815E-2</v>
      </c>
      <c r="AA521">
        <v>0.22627301784076831</v>
      </c>
      <c r="AB521">
        <v>0.32821672209547648</v>
      </c>
      <c r="AC521">
        <v>9.8606877089924924E-2</v>
      </c>
      <c r="AD521">
        <v>-0.57129587073762389</v>
      </c>
      <c r="AE521">
        <v>0.49112386895593318</v>
      </c>
      <c r="AF521">
        <v>9.6523968055312381E-2</v>
      </c>
      <c r="AG521">
        <v>0.41480927288031638</v>
      </c>
      <c r="AH521">
        <v>1</v>
      </c>
      <c r="AI521">
        <v>1</v>
      </c>
      <c r="AJ521">
        <v>0.52714313723570716</v>
      </c>
      <c r="AK521">
        <v>0.24303839545024841</v>
      </c>
      <c r="AL521" t="s">
        <v>114</v>
      </c>
      <c r="AM521">
        <v>0.66236021474799855</v>
      </c>
      <c r="AN521">
        <v>4.7577464998349639E-2</v>
      </c>
      <c r="AS521">
        <v>5.5974412533998312E-2</v>
      </c>
      <c r="AT521">
        <v>3.6872479520979211E-2</v>
      </c>
      <c r="AW521">
        <v>0.35275353003893978</v>
      </c>
      <c r="AX521">
        <v>0.2453056115528166</v>
      </c>
      <c r="AY521">
        <v>3.467938605724618E-2</v>
      </c>
      <c r="AZ521">
        <v>4.232886878768418E-2</v>
      </c>
      <c r="BA521">
        <v>0.68907886084124026</v>
      </c>
      <c r="BB521">
        <v>0.53361829126186033</v>
      </c>
      <c r="BC521">
        <v>0.46026615164662321</v>
      </c>
      <c r="BD521">
        <v>1</v>
      </c>
      <c r="BE521">
        <v>1</v>
      </c>
      <c r="BF521">
        <v>-0.18156867279467701</v>
      </c>
      <c r="BG521">
        <v>2.859219947959301E-2</v>
      </c>
      <c r="BH521">
        <v>-0.15747319754837821</v>
      </c>
      <c r="BI521">
        <v>0.50034296613859619</v>
      </c>
      <c r="BJ521">
        <v>-0.7035064413205423</v>
      </c>
      <c r="BK521">
        <v>-0.18156867279467701</v>
      </c>
    </row>
    <row r="522" spans="1:63" x14ac:dyDescent="0.25">
      <c r="A522">
        <v>26</v>
      </c>
      <c r="B522" t="s">
        <v>918</v>
      </c>
      <c r="C522" t="s">
        <v>820</v>
      </c>
      <c r="D522">
        <v>100</v>
      </c>
      <c r="E522">
        <v>0.22537942629329499</v>
      </c>
      <c r="F522">
        <v>100</v>
      </c>
      <c r="G522">
        <v>0.49</v>
      </c>
      <c r="H522">
        <v>4.9827628055501201</v>
      </c>
      <c r="I522" t="s">
        <v>195</v>
      </c>
      <c r="J522" t="s">
        <v>614</v>
      </c>
      <c r="K522">
        <v>0.49</v>
      </c>
      <c r="L522" t="s">
        <v>1004</v>
      </c>
      <c r="M522">
        <v>0.19568390162261259</v>
      </c>
      <c r="N522">
        <v>1.1801442720017119E-2</v>
      </c>
      <c r="O522">
        <v>-1.6330628092161501</v>
      </c>
      <c r="P522">
        <v>6.018249741274611E-2</v>
      </c>
      <c r="Q522">
        <v>0.1783809427265024</v>
      </c>
      <c r="R522">
        <v>0.2143717338239107</v>
      </c>
      <c r="S522">
        <v>-1.7238338879209729</v>
      </c>
      <c r="T522">
        <v>-1.540043697098481</v>
      </c>
      <c r="U522">
        <v>0.8429961841986463</v>
      </c>
      <c r="V522">
        <v>1.00092266887154</v>
      </c>
      <c r="W522">
        <v>3332.6488544977869</v>
      </c>
      <c r="X522">
        <v>3430.717427867402</v>
      </c>
      <c r="Y522">
        <v>0</v>
      </c>
      <c r="Z522">
        <v>-1.121852826422304</v>
      </c>
      <c r="AA522">
        <v>0.18831186711112111</v>
      </c>
      <c r="AB522">
        <v>0.14719392157852321</v>
      </c>
      <c r="AC522">
        <v>5.2011994028467082E-2</v>
      </c>
      <c r="AD522">
        <v>-1.343584708261603</v>
      </c>
      <c r="AE522">
        <v>-0.85441628685604465</v>
      </c>
      <c r="AF522">
        <v>0.11282186967181081</v>
      </c>
      <c r="AG522">
        <v>0.28475970003312912</v>
      </c>
      <c r="AH522">
        <v>1</v>
      </c>
      <c r="AI522">
        <v>1</v>
      </c>
      <c r="AJ522">
        <v>0.49309292900388602</v>
      </c>
      <c r="AK522">
        <v>0.22356948860097889</v>
      </c>
      <c r="AL522" t="s">
        <v>114</v>
      </c>
      <c r="AM522">
        <v>0.61921804781043466</v>
      </c>
      <c r="AN522">
        <v>3.8054995308966187E-2</v>
      </c>
      <c r="AS522">
        <v>5.860822998332102E-2</v>
      </c>
      <c r="AT522">
        <v>3.5022562734334489E-2</v>
      </c>
      <c r="AW522">
        <v>0.39600037016177098</v>
      </c>
      <c r="AX522">
        <v>0.20444909099154979</v>
      </c>
      <c r="AY522">
        <v>2.0980936636298689E-2</v>
      </c>
      <c r="AZ522">
        <v>1.9996884188724039E-2</v>
      </c>
      <c r="BA522">
        <v>0.95940065746665459</v>
      </c>
      <c r="BB522">
        <v>0.94586754328887279</v>
      </c>
      <c r="BC522">
        <v>0.8113148489061045</v>
      </c>
      <c r="BD522">
        <v>1</v>
      </c>
      <c r="BE522">
        <v>1</v>
      </c>
      <c r="BF522">
        <v>-7.0718432822840155E-2</v>
      </c>
      <c r="BG522">
        <v>1.748684218469778E-2</v>
      </c>
      <c r="BH522">
        <v>-0.24727417572310789</v>
      </c>
      <c r="BI522">
        <v>0.19568390162261259</v>
      </c>
      <c r="BJ522">
        <v>-1.6330628092161501</v>
      </c>
      <c r="BK522">
        <v>-7.0718432822840155E-2</v>
      </c>
    </row>
    <row r="523" spans="1:63" x14ac:dyDescent="0.25">
      <c r="B523" t="s">
        <v>919</v>
      </c>
      <c r="C523" t="s">
        <v>820</v>
      </c>
      <c r="D523">
        <v>100</v>
      </c>
      <c r="E523">
        <v>0.25099356213352603</v>
      </c>
      <c r="F523">
        <v>100</v>
      </c>
      <c r="G523">
        <v>0.49</v>
      </c>
      <c r="H523">
        <v>6.01108283406273</v>
      </c>
      <c r="I523" t="s">
        <v>195</v>
      </c>
      <c r="J523" t="s">
        <v>614</v>
      </c>
      <c r="K523">
        <v>0.49</v>
      </c>
      <c r="L523" t="s">
        <v>1004</v>
      </c>
      <c r="M523">
        <v>0.19568390162261259</v>
      </c>
      <c r="N523">
        <v>1.1801442720017119E-2</v>
      </c>
      <c r="O523">
        <v>-1.6330628092161501</v>
      </c>
      <c r="P523">
        <v>6.018249741274611E-2</v>
      </c>
      <c r="Q523">
        <v>0.1783809427265024</v>
      </c>
      <c r="R523">
        <v>0.2143717338239107</v>
      </c>
      <c r="S523">
        <v>-1.7238338879209729</v>
      </c>
      <c r="T523">
        <v>-1.540043697098481</v>
      </c>
      <c r="U523">
        <v>0.8429961841986463</v>
      </c>
      <c r="V523">
        <v>1.00092266887154</v>
      </c>
      <c r="W523">
        <v>3332.6488544977869</v>
      </c>
      <c r="X523">
        <v>3430.717427867402</v>
      </c>
      <c r="Y523">
        <v>0</v>
      </c>
      <c r="Z523">
        <v>-1.121852826422304</v>
      </c>
      <c r="AA523">
        <v>0.18831186711112111</v>
      </c>
      <c r="AB523">
        <v>0.14719392157852321</v>
      </c>
      <c r="AC523">
        <v>5.2011994028467082E-2</v>
      </c>
      <c r="AD523">
        <v>-1.343584708261603</v>
      </c>
      <c r="AE523">
        <v>-0.85441628685604465</v>
      </c>
      <c r="AF523">
        <v>0.11282186967181081</v>
      </c>
      <c r="AG523">
        <v>0.28475970003312912</v>
      </c>
      <c r="AH523">
        <v>1</v>
      </c>
      <c r="AI523">
        <v>1</v>
      </c>
      <c r="AJ523">
        <v>0.49309292900388602</v>
      </c>
      <c r="AK523">
        <v>0.22356948860097889</v>
      </c>
      <c r="AL523" t="s">
        <v>114</v>
      </c>
      <c r="AM523">
        <v>0.61921804781043466</v>
      </c>
      <c r="AN523">
        <v>3.8054995308966187E-2</v>
      </c>
      <c r="AS523">
        <v>5.860822998332102E-2</v>
      </c>
      <c r="AT523">
        <v>3.5022562734334489E-2</v>
      </c>
      <c r="AW523">
        <v>0.39600037016177098</v>
      </c>
      <c r="AX523">
        <v>0.20444909099154979</v>
      </c>
      <c r="AY523">
        <v>2.0980936636298689E-2</v>
      </c>
      <c r="AZ523">
        <v>1.9996884188724039E-2</v>
      </c>
      <c r="BA523">
        <v>0.95940065746665459</v>
      </c>
      <c r="BB523">
        <v>0.94586754328887279</v>
      </c>
      <c r="BC523">
        <v>0.8113148489061045</v>
      </c>
      <c r="BD523">
        <v>1</v>
      </c>
      <c r="BE523">
        <v>1</v>
      </c>
      <c r="BF523">
        <v>-7.0741654061556497E-2</v>
      </c>
      <c r="BG523">
        <v>1.7309188167940179E-2</v>
      </c>
      <c r="BH523">
        <v>-0.24468169987767641</v>
      </c>
      <c r="BI523">
        <v>0.19568390162261259</v>
      </c>
      <c r="BJ523">
        <v>-1.6330628092161501</v>
      </c>
      <c r="BK523">
        <v>-7.0741654061556497E-2</v>
      </c>
    </row>
    <row r="524" spans="1:63" x14ac:dyDescent="0.25">
      <c r="B524" t="s">
        <v>920</v>
      </c>
      <c r="C524" t="s">
        <v>820</v>
      </c>
      <c r="D524">
        <v>100</v>
      </c>
      <c r="E524">
        <v>0.17517904925987399</v>
      </c>
      <c r="F524">
        <v>100</v>
      </c>
      <c r="G524">
        <v>0.49</v>
      </c>
      <c r="H524">
        <v>21.896495877883801</v>
      </c>
      <c r="I524" t="s">
        <v>195</v>
      </c>
      <c r="J524" t="s">
        <v>614</v>
      </c>
      <c r="K524">
        <v>0.49</v>
      </c>
      <c r="L524" t="s">
        <v>1004</v>
      </c>
      <c r="M524">
        <v>0.19568390162261259</v>
      </c>
      <c r="N524">
        <v>1.1801442720017119E-2</v>
      </c>
      <c r="O524">
        <v>-1.6330628092161501</v>
      </c>
      <c r="P524">
        <v>6.018249741274611E-2</v>
      </c>
      <c r="Q524">
        <v>0.1783809427265024</v>
      </c>
      <c r="R524">
        <v>0.2143717338239107</v>
      </c>
      <c r="S524">
        <v>-1.7238338879209729</v>
      </c>
      <c r="T524">
        <v>-1.540043697098481</v>
      </c>
      <c r="U524">
        <v>0.8429961841986463</v>
      </c>
      <c r="V524">
        <v>1.00092266887154</v>
      </c>
      <c r="W524">
        <v>3332.6488544977869</v>
      </c>
      <c r="X524">
        <v>3430.717427867402</v>
      </c>
      <c r="Y524">
        <v>0</v>
      </c>
      <c r="Z524">
        <v>-1.121852826422304</v>
      </c>
      <c r="AA524">
        <v>0.18831186711112111</v>
      </c>
      <c r="AB524">
        <v>0.14719392157852321</v>
      </c>
      <c r="AC524">
        <v>5.2011994028467082E-2</v>
      </c>
      <c r="AD524">
        <v>-1.343584708261603</v>
      </c>
      <c r="AE524">
        <v>-0.85441628685604465</v>
      </c>
      <c r="AF524">
        <v>0.11282186967181081</v>
      </c>
      <c r="AG524">
        <v>0.28475970003312912</v>
      </c>
      <c r="AH524">
        <v>1</v>
      </c>
      <c r="AI524">
        <v>1</v>
      </c>
      <c r="AJ524">
        <v>0.49309292900388602</v>
      </c>
      <c r="AK524">
        <v>0.22356948860097889</v>
      </c>
      <c r="AL524" t="s">
        <v>114</v>
      </c>
      <c r="AM524">
        <v>0.61921804781043466</v>
      </c>
      <c r="AN524">
        <v>3.8054995308966187E-2</v>
      </c>
      <c r="AS524">
        <v>5.860822998332102E-2</v>
      </c>
      <c r="AT524">
        <v>3.5022562734334489E-2</v>
      </c>
      <c r="AW524">
        <v>0.39600037016177098</v>
      </c>
      <c r="AX524">
        <v>0.20444909099154979</v>
      </c>
      <c r="AY524">
        <v>2.0980936636298689E-2</v>
      </c>
      <c r="AZ524">
        <v>1.9996884188724039E-2</v>
      </c>
      <c r="BA524">
        <v>0.95940065746665459</v>
      </c>
      <c r="BB524">
        <v>0.94586754328887279</v>
      </c>
      <c r="BC524">
        <v>0.8113148489061045</v>
      </c>
      <c r="BD524">
        <v>1</v>
      </c>
      <c r="BE524">
        <v>1</v>
      </c>
      <c r="BF524">
        <v>-7.0786352853077994E-2</v>
      </c>
      <c r="BG524">
        <v>1.715224387551156E-2</v>
      </c>
      <c r="BH524">
        <v>-0.24231003836448861</v>
      </c>
      <c r="BI524">
        <v>0.19568390162261259</v>
      </c>
      <c r="BJ524">
        <v>-1.6330628092161501</v>
      </c>
      <c r="BK524">
        <v>-7.0786352853077994E-2</v>
      </c>
    </row>
    <row r="525" spans="1:63" x14ac:dyDescent="0.25">
      <c r="B525" t="s">
        <v>922</v>
      </c>
      <c r="C525" t="s">
        <v>820</v>
      </c>
      <c r="D525">
        <v>100</v>
      </c>
      <c r="E525">
        <v>0.188025651589491</v>
      </c>
      <c r="F525">
        <v>100</v>
      </c>
      <c r="G525">
        <v>0.49</v>
      </c>
      <c r="H525">
        <v>25.829193520389001</v>
      </c>
      <c r="I525" t="s">
        <v>195</v>
      </c>
      <c r="J525" t="s">
        <v>614</v>
      </c>
      <c r="K525">
        <v>0.49</v>
      </c>
      <c r="L525" t="s">
        <v>1004</v>
      </c>
      <c r="M525">
        <v>0.19568390162261259</v>
      </c>
      <c r="N525">
        <v>1.1801442720017119E-2</v>
      </c>
      <c r="O525">
        <v>-1.6330628092161501</v>
      </c>
      <c r="P525">
        <v>6.018249741274611E-2</v>
      </c>
      <c r="Q525">
        <v>0.1783809427265024</v>
      </c>
      <c r="R525">
        <v>0.2143717338239107</v>
      </c>
      <c r="S525">
        <v>-1.7238338879209729</v>
      </c>
      <c r="T525">
        <v>-1.540043697098481</v>
      </c>
      <c r="U525">
        <v>0.8429961841986463</v>
      </c>
      <c r="V525">
        <v>1.00092266887154</v>
      </c>
      <c r="W525">
        <v>3332.6488544977869</v>
      </c>
      <c r="X525">
        <v>3430.717427867402</v>
      </c>
      <c r="Y525">
        <v>0</v>
      </c>
      <c r="Z525">
        <v>-1.121852826422304</v>
      </c>
      <c r="AA525">
        <v>0.18831186711112111</v>
      </c>
      <c r="AB525">
        <v>0.14719392157852321</v>
      </c>
      <c r="AC525">
        <v>5.2011994028467082E-2</v>
      </c>
      <c r="AD525">
        <v>-1.343584708261603</v>
      </c>
      <c r="AE525">
        <v>-0.85441628685604465</v>
      </c>
      <c r="AF525">
        <v>0.11282186967181081</v>
      </c>
      <c r="AG525">
        <v>0.28475970003312912</v>
      </c>
      <c r="AH525">
        <v>1</v>
      </c>
      <c r="AI525">
        <v>1</v>
      </c>
      <c r="AJ525">
        <v>0.49309292900388602</v>
      </c>
      <c r="AK525">
        <v>0.22356948860097889</v>
      </c>
      <c r="AL525" t="s">
        <v>114</v>
      </c>
      <c r="AM525">
        <v>0.61921804781043466</v>
      </c>
      <c r="AN525">
        <v>3.8054995308966187E-2</v>
      </c>
      <c r="AS525">
        <v>5.860822998332102E-2</v>
      </c>
      <c r="AT525">
        <v>3.5022562734334489E-2</v>
      </c>
      <c r="AW525">
        <v>0.39600037016177098</v>
      </c>
      <c r="AX525">
        <v>0.20444909099154979</v>
      </c>
      <c r="AY525">
        <v>2.0980936636298689E-2</v>
      </c>
      <c r="AZ525">
        <v>1.9996884188724039E-2</v>
      </c>
      <c r="BA525">
        <v>0.95940065746665459</v>
      </c>
      <c r="BB525">
        <v>0.94586754328887279</v>
      </c>
      <c r="BC525">
        <v>0.8113148489061045</v>
      </c>
      <c r="BD525">
        <v>1</v>
      </c>
      <c r="BE525">
        <v>1</v>
      </c>
      <c r="BF525">
        <v>-7.0931956645909719E-2</v>
      </c>
      <c r="BG525">
        <v>1.7377968537981101E-2</v>
      </c>
      <c r="BH525">
        <v>-0.24499491286743191</v>
      </c>
      <c r="BI525">
        <v>0.19568390162261259</v>
      </c>
      <c r="BJ525">
        <v>-1.6330628092161501</v>
      </c>
      <c r="BK525">
        <v>-7.0931956645909719E-2</v>
      </c>
    </row>
    <row r="526" spans="1:63" x14ac:dyDescent="0.25">
      <c r="B526" t="s">
        <v>923</v>
      </c>
      <c r="C526" t="s">
        <v>820</v>
      </c>
      <c r="D526">
        <v>100</v>
      </c>
      <c r="E526">
        <v>0.16512898621289501</v>
      </c>
      <c r="F526">
        <v>100</v>
      </c>
      <c r="G526">
        <v>0.49</v>
      </c>
      <c r="H526">
        <v>28.915132777299601</v>
      </c>
      <c r="I526" t="s">
        <v>195</v>
      </c>
      <c r="J526" t="s">
        <v>614</v>
      </c>
      <c r="K526">
        <v>0.49</v>
      </c>
      <c r="L526" t="s">
        <v>1004</v>
      </c>
      <c r="M526">
        <v>0.19568390162261259</v>
      </c>
      <c r="N526">
        <v>1.1801442720017119E-2</v>
      </c>
      <c r="O526">
        <v>-1.6330628092161501</v>
      </c>
      <c r="P526">
        <v>6.018249741274611E-2</v>
      </c>
      <c r="Q526">
        <v>0.1783809427265024</v>
      </c>
      <c r="R526">
        <v>0.2143717338239107</v>
      </c>
      <c r="S526">
        <v>-1.7238338879209729</v>
      </c>
      <c r="T526">
        <v>-1.540043697098481</v>
      </c>
      <c r="U526">
        <v>0.8429961841986463</v>
      </c>
      <c r="V526">
        <v>1.00092266887154</v>
      </c>
      <c r="W526">
        <v>3332.6488544977869</v>
      </c>
      <c r="X526">
        <v>3430.717427867402</v>
      </c>
      <c r="Y526">
        <v>0</v>
      </c>
      <c r="Z526">
        <v>-1.121852826422304</v>
      </c>
      <c r="AA526">
        <v>0.18831186711112111</v>
      </c>
      <c r="AB526">
        <v>0.14719392157852321</v>
      </c>
      <c r="AC526">
        <v>5.2011994028467082E-2</v>
      </c>
      <c r="AD526">
        <v>-1.343584708261603</v>
      </c>
      <c r="AE526">
        <v>-0.85441628685604465</v>
      </c>
      <c r="AF526">
        <v>0.11282186967181081</v>
      </c>
      <c r="AG526">
        <v>0.28475970003312912</v>
      </c>
      <c r="AH526">
        <v>1</v>
      </c>
      <c r="AI526">
        <v>1</v>
      </c>
      <c r="AJ526">
        <v>0.49309292900388602</v>
      </c>
      <c r="AK526">
        <v>0.22356948860097889</v>
      </c>
      <c r="AL526" t="s">
        <v>114</v>
      </c>
      <c r="AM526">
        <v>0.61921804781043466</v>
      </c>
      <c r="AN526">
        <v>3.8054995308966187E-2</v>
      </c>
      <c r="AS526">
        <v>5.860822998332102E-2</v>
      </c>
      <c r="AT526">
        <v>3.5022562734334489E-2</v>
      </c>
      <c r="AW526">
        <v>0.39600037016177098</v>
      </c>
      <c r="AX526">
        <v>0.20444909099154979</v>
      </c>
      <c r="AY526">
        <v>2.0980936636298689E-2</v>
      </c>
      <c r="AZ526">
        <v>1.9996884188724039E-2</v>
      </c>
      <c r="BA526">
        <v>0.95940065746665459</v>
      </c>
      <c r="BB526">
        <v>0.94586754328887279</v>
      </c>
      <c r="BC526">
        <v>0.8113148489061045</v>
      </c>
      <c r="BD526">
        <v>1</v>
      </c>
      <c r="BE526">
        <v>1</v>
      </c>
      <c r="BF526">
        <v>-7.085045719621795E-2</v>
      </c>
      <c r="BG526">
        <v>1.724654581128237E-2</v>
      </c>
      <c r="BH526">
        <v>-0.2434217998554144</v>
      </c>
      <c r="BI526">
        <v>0.19568390162261259</v>
      </c>
      <c r="BJ526">
        <v>-1.6330628092161501</v>
      </c>
      <c r="BK526">
        <v>-7.085045719621795E-2</v>
      </c>
    </row>
    <row r="527" spans="1:63" x14ac:dyDescent="0.25">
      <c r="B527" t="s">
        <v>924</v>
      </c>
      <c r="C527" t="s">
        <v>820</v>
      </c>
      <c r="D527">
        <v>100</v>
      </c>
      <c r="E527">
        <v>0.44703429505986297</v>
      </c>
      <c r="F527">
        <v>100</v>
      </c>
      <c r="G527">
        <v>0.42899999999999999</v>
      </c>
      <c r="H527">
        <v>2.9846081937300299</v>
      </c>
      <c r="I527" t="s">
        <v>195</v>
      </c>
      <c r="J527" t="s">
        <v>615</v>
      </c>
      <c r="K527">
        <v>0.42899999999999999</v>
      </c>
      <c r="L527" t="s">
        <v>1005</v>
      </c>
      <c r="M527">
        <v>0.22712253691260639</v>
      </c>
      <c r="N527">
        <v>3.0721740326910048E-2</v>
      </c>
      <c r="O527">
        <v>-1.490992139809143</v>
      </c>
      <c r="P527">
        <v>0.1314054937408187</v>
      </c>
      <c r="Q527">
        <v>0.18414678970416451</v>
      </c>
      <c r="R527">
        <v>0.28026893188681962</v>
      </c>
      <c r="S527">
        <v>-1.6920220693897801</v>
      </c>
      <c r="T527">
        <v>-1.2720056668466651</v>
      </c>
      <c r="U527">
        <v>0.7569369239663204</v>
      </c>
      <c r="V527">
        <v>1.0012466989532049</v>
      </c>
      <c r="W527">
        <v>3753.5357443657622</v>
      </c>
      <c r="X527">
        <v>4954.1095663665574</v>
      </c>
      <c r="Y527">
        <v>0</v>
      </c>
      <c r="Z527">
        <v>-0.75707381802907869</v>
      </c>
      <c r="AA527">
        <v>0.26865239932698359</v>
      </c>
      <c r="AB527">
        <v>0.1899990130274441</v>
      </c>
      <c r="AC527">
        <v>8.2277259122020024E-2</v>
      </c>
      <c r="AD527">
        <v>-1.084031384169226</v>
      </c>
      <c r="AE527">
        <v>-0.47503560666914618</v>
      </c>
      <c r="AF527">
        <v>0.133261366098061</v>
      </c>
      <c r="AG527">
        <v>0.40083428421374429</v>
      </c>
      <c r="AH527">
        <v>1</v>
      </c>
      <c r="AI527">
        <v>1</v>
      </c>
      <c r="AJ527">
        <v>0.48503798772680923</v>
      </c>
      <c r="AK527">
        <v>0.22332631172834741</v>
      </c>
      <c r="AL527" t="s">
        <v>114</v>
      </c>
      <c r="AM527">
        <v>0.61921804781043466</v>
      </c>
      <c r="AN527">
        <v>3.8054995308966187E-2</v>
      </c>
      <c r="AS527">
        <v>5.860822998332102E-2</v>
      </c>
      <c r="AT527">
        <v>3.5022562734334489E-2</v>
      </c>
      <c r="AW527">
        <v>0.39600037016177098</v>
      </c>
      <c r="AX527">
        <v>0.20444909099154979</v>
      </c>
      <c r="AY527">
        <v>2.0980936636298689E-2</v>
      </c>
      <c r="AZ527">
        <v>1.9996884188724039E-2</v>
      </c>
      <c r="BA527">
        <v>0.95940065746665459</v>
      </c>
      <c r="BB527">
        <v>0.94586754328887279</v>
      </c>
      <c r="BC527">
        <v>0.8113148489061045</v>
      </c>
      <c r="BD527">
        <v>1</v>
      </c>
      <c r="BE527">
        <v>1</v>
      </c>
      <c r="BF527">
        <v>-0.13186872765887711</v>
      </c>
      <c r="BG527">
        <v>1.7637087492184341E-2</v>
      </c>
      <c r="BH527">
        <v>-0.13374730920137959</v>
      </c>
      <c r="BI527">
        <v>0.22712253691260639</v>
      </c>
      <c r="BJ527">
        <v>-1.490992139809143</v>
      </c>
      <c r="BK527">
        <v>-0.13186872765887711</v>
      </c>
    </row>
    <row r="528" spans="1:63" x14ac:dyDescent="0.25">
      <c r="B528" t="s">
        <v>1006</v>
      </c>
      <c r="C528" t="s">
        <v>820</v>
      </c>
      <c r="D528">
        <v>100</v>
      </c>
      <c r="E528">
        <v>0.34499806489469298</v>
      </c>
      <c r="F528">
        <v>100</v>
      </c>
      <c r="G528">
        <v>0.42899999999999999</v>
      </c>
      <c r="H528">
        <v>3.0094205166595098</v>
      </c>
      <c r="I528" t="s">
        <v>195</v>
      </c>
      <c r="J528" t="s">
        <v>615</v>
      </c>
      <c r="K528">
        <v>0.42899999999999999</v>
      </c>
      <c r="L528" t="s">
        <v>1005</v>
      </c>
      <c r="M528">
        <v>0.22712253691260639</v>
      </c>
      <c r="N528">
        <v>3.0721740326910048E-2</v>
      </c>
      <c r="O528">
        <v>-1.490992139809143</v>
      </c>
      <c r="P528">
        <v>0.1314054937408187</v>
      </c>
      <c r="Q528">
        <v>0.18414678970416451</v>
      </c>
      <c r="R528">
        <v>0.28026893188681962</v>
      </c>
      <c r="S528">
        <v>-1.6920220693897801</v>
      </c>
      <c r="T528">
        <v>-1.2720056668466651</v>
      </c>
      <c r="U528">
        <v>0.7569369239663204</v>
      </c>
      <c r="V528">
        <v>1.0012466989532049</v>
      </c>
      <c r="W528">
        <v>3753.5357443657622</v>
      </c>
      <c r="X528">
        <v>4954.1095663665574</v>
      </c>
      <c r="Y528">
        <v>0</v>
      </c>
      <c r="Z528">
        <v>-0.75707381802907869</v>
      </c>
      <c r="AA528">
        <v>0.26865239932698359</v>
      </c>
      <c r="AB528">
        <v>0.1899990130274441</v>
      </c>
      <c r="AC528">
        <v>8.2277259122020024E-2</v>
      </c>
      <c r="AD528">
        <v>-1.084031384169226</v>
      </c>
      <c r="AE528">
        <v>-0.47503560666914618</v>
      </c>
      <c r="AF528">
        <v>0.133261366098061</v>
      </c>
      <c r="AG528">
        <v>0.40083428421374429</v>
      </c>
      <c r="AH528">
        <v>1</v>
      </c>
      <c r="AI528">
        <v>1</v>
      </c>
      <c r="AJ528">
        <v>0.48503798772680923</v>
      </c>
      <c r="AK528">
        <v>0.22332631172834741</v>
      </c>
      <c r="AL528" t="s">
        <v>114</v>
      </c>
      <c r="AM528">
        <v>0.61921804781043466</v>
      </c>
      <c r="AN528">
        <v>3.8054995308966187E-2</v>
      </c>
      <c r="AS528">
        <v>5.860822998332102E-2</v>
      </c>
      <c r="AT528">
        <v>3.5022562734334489E-2</v>
      </c>
      <c r="AW528">
        <v>0.39600037016177098</v>
      </c>
      <c r="AX528">
        <v>0.20444909099154979</v>
      </c>
      <c r="AY528">
        <v>2.0980936636298689E-2</v>
      </c>
      <c r="AZ528">
        <v>1.9996884188724039E-2</v>
      </c>
      <c r="BA528">
        <v>0.95940065746665459</v>
      </c>
      <c r="BB528">
        <v>0.94586754328887279</v>
      </c>
      <c r="BC528">
        <v>0.8113148489061045</v>
      </c>
      <c r="BD528">
        <v>1</v>
      </c>
      <c r="BE528">
        <v>1</v>
      </c>
      <c r="BF528">
        <v>-0.13184753984996361</v>
      </c>
      <c r="BG528">
        <v>1.751802574364629E-2</v>
      </c>
      <c r="BH528">
        <v>-0.1328657763624638</v>
      </c>
      <c r="BI528">
        <v>0.22712253691260639</v>
      </c>
      <c r="BJ528">
        <v>-1.490992139809143</v>
      </c>
      <c r="BK528">
        <v>-0.13184753984996361</v>
      </c>
    </row>
    <row r="529" spans="2:63" x14ac:dyDescent="0.25">
      <c r="B529" t="s">
        <v>1007</v>
      </c>
      <c r="C529" t="s">
        <v>820</v>
      </c>
      <c r="D529">
        <v>100</v>
      </c>
      <c r="E529">
        <v>0.26875075427491801</v>
      </c>
      <c r="F529">
        <v>100</v>
      </c>
      <c r="G529">
        <v>0.42899999999999999</v>
      </c>
      <c r="H529">
        <v>5.0187013364985198</v>
      </c>
      <c r="I529" t="s">
        <v>195</v>
      </c>
      <c r="J529" t="s">
        <v>615</v>
      </c>
      <c r="K529">
        <v>0.42899999999999999</v>
      </c>
      <c r="L529" t="s">
        <v>1005</v>
      </c>
      <c r="M529">
        <v>0.22712253691260639</v>
      </c>
      <c r="N529">
        <v>3.0721740326910048E-2</v>
      </c>
      <c r="O529">
        <v>-1.490992139809143</v>
      </c>
      <c r="P529">
        <v>0.1314054937408187</v>
      </c>
      <c r="Q529">
        <v>0.18414678970416451</v>
      </c>
      <c r="R529">
        <v>0.28026893188681962</v>
      </c>
      <c r="S529">
        <v>-1.6920220693897801</v>
      </c>
      <c r="T529">
        <v>-1.2720056668466651</v>
      </c>
      <c r="U529">
        <v>0.7569369239663204</v>
      </c>
      <c r="V529">
        <v>1.0012466989532049</v>
      </c>
      <c r="W529">
        <v>3753.5357443657622</v>
      </c>
      <c r="X529">
        <v>4954.1095663665574</v>
      </c>
      <c r="Y529">
        <v>0</v>
      </c>
      <c r="Z529">
        <v>-0.75707381802907869</v>
      </c>
      <c r="AA529">
        <v>0.26865239932698359</v>
      </c>
      <c r="AB529">
        <v>0.1899990130274441</v>
      </c>
      <c r="AC529">
        <v>8.2277259122020024E-2</v>
      </c>
      <c r="AD529">
        <v>-1.084031384169226</v>
      </c>
      <c r="AE529">
        <v>-0.47503560666914618</v>
      </c>
      <c r="AF529">
        <v>0.133261366098061</v>
      </c>
      <c r="AG529">
        <v>0.40083428421374429</v>
      </c>
      <c r="AH529">
        <v>1</v>
      </c>
      <c r="AI529">
        <v>1</v>
      </c>
      <c r="AJ529">
        <v>0.48503798772680923</v>
      </c>
      <c r="AK529">
        <v>0.22332631172834741</v>
      </c>
      <c r="AL529" t="s">
        <v>114</v>
      </c>
      <c r="AM529">
        <v>0.61921804781043466</v>
      </c>
      <c r="AN529">
        <v>3.8054995308966187E-2</v>
      </c>
      <c r="AS529">
        <v>5.860822998332102E-2</v>
      </c>
      <c r="AT529">
        <v>3.5022562734334489E-2</v>
      </c>
      <c r="AW529">
        <v>0.39600037016177098</v>
      </c>
      <c r="AX529">
        <v>0.20444909099154979</v>
      </c>
      <c r="AY529">
        <v>2.0980936636298689E-2</v>
      </c>
      <c r="AZ529">
        <v>1.9996884188724039E-2</v>
      </c>
      <c r="BA529">
        <v>0.95940065746665459</v>
      </c>
      <c r="BB529">
        <v>0.94586754328887279</v>
      </c>
      <c r="BC529">
        <v>0.8113148489061045</v>
      </c>
      <c r="BD529">
        <v>1</v>
      </c>
      <c r="BE529">
        <v>1</v>
      </c>
      <c r="BF529">
        <v>-0.13178158239183499</v>
      </c>
      <c r="BG529">
        <v>1.7315474637583528E-2</v>
      </c>
      <c r="BH529">
        <v>-0.13139525511310271</v>
      </c>
      <c r="BI529">
        <v>0.22712253691260639</v>
      </c>
      <c r="BJ529">
        <v>-1.490992139809143</v>
      </c>
      <c r="BK529">
        <v>-0.13178158239183499</v>
      </c>
    </row>
    <row r="530" spans="2:63" x14ac:dyDescent="0.25">
      <c r="B530" t="s">
        <v>1008</v>
      </c>
      <c r="C530" t="s">
        <v>820</v>
      </c>
      <c r="D530">
        <v>100</v>
      </c>
      <c r="E530">
        <v>0.223265375764158</v>
      </c>
      <c r="F530">
        <v>100</v>
      </c>
      <c r="G530">
        <v>0.42899999999999999</v>
      </c>
      <c r="H530">
        <v>10.9661605303253</v>
      </c>
      <c r="I530" t="s">
        <v>195</v>
      </c>
      <c r="J530" t="s">
        <v>615</v>
      </c>
      <c r="K530">
        <v>0.42899999999999999</v>
      </c>
      <c r="L530" t="s">
        <v>1005</v>
      </c>
      <c r="M530">
        <v>0.22712253691260639</v>
      </c>
      <c r="N530">
        <v>3.0721740326910048E-2</v>
      </c>
      <c r="O530">
        <v>-1.490992139809143</v>
      </c>
      <c r="P530">
        <v>0.1314054937408187</v>
      </c>
      <c r="Q530">
        <v>0.18414678970416451</v>
      </c>
      <c r="R530">
        <v>0.28026893188681962</v>
      </c>
      <c r="S530">
        <v>-1.6920220693897801</v>
      </c>
      <c r="T530">
        <v>-1.2720056668466651</v>
      </c>
      <c r="U530">
        <v>0.7569369239663204</v>
      </c>
      <c r="V530">
        <v>1.0012466989532049</v>
      </c>
      <c r="W530">
        <v>3753.5357443657622</v>
      </c>
      <c r="X530">
        <v>4954.1095663665574</v>
      </c>
      <c r="Y530">
        <v>0</v>
      </c>
      <c r="Z530">
        <v>-0.75707381802907869</v>
      </c>
      <c r="AA530">
        <v>0.26865239932698359</v>
      </c>
      <c r="AB530">
        <v>0.1899990130274441</v>
      </c>
      <c r="AC530">
        <v>8.2277259122020024E-2</v>
      </c>
      <c r="AD530">
        <v>-1.084031384169226</v>
      </c>
      <c r="AE530">
        <v>-0.47503560666914618</v>
      </c>
      <c r="AF530">
        <v>0.133261366098061</v>
      </c>
      <c r="AG530">
        <v>0.40083428421374429</v>
      </c>
      <c r="AH530">
        <v>1</v>
      </c>
      <c r="AI530">
        <v>1</v>
      </c>
      <c r="AJ530">
        <v>0.48503798772680923</v>
      </c>
      <c r="AK530">
        <v>0.22332631172834741</v>
      </c>
      <c r="AL530" t="s">
        <v>114</v>
      </c>
      <c r="AM530">
        <v>0.61921804781043466</v>
      </c>
      <c r="AN530">
        <v>3.8054995308966187E-2</v>
      </c>
      <c r="AS530">
        <v>5.860822998332102E-2</v>
      </c>
      <c r="AT530">
        <v>3.5022562734334489E-2</v>
      </c>
      <c r="AW530">
        <v>0.39600037016177098</v>
      </c>
      <c r="AX530">
        <v>0.20444909099154979</v>
      </c>
      <c r="AY530">
        <v>2.0980936636298689E-2</v>
      </c>
      <c r="AZ530">
        <v>1.9996884188724039E-2</v>
      </c>
      <c r="BA530">
        <v>0.95940065746665459</v>
      </c>
      <c r="BB530">
        <v>0.94586754328887279</v>
      </c>
      <c r="BC530">
        <v>0.8113148489061045</v>
      </c>
      <c r="BD530">
        <v>1</v>
      </c>
      <c r="BE530">
        <v>1</v>
      </c>
      <c r="BF530">
        <v>-0.13176267624779411</v>
      </c>
      <c r="BG530">
        <v>1.7081532408878081E-2</v>
      </c>
      <c r="BH530">
        <v>-0.129638626774356</v>
      </c>
      <c r="BI530">
        <v>0.22712253691260639</v>
      </c>
      <c r="BJ530">
        <v>-1.490992139809143</v>
      </c>
      <c r="BK530">
        <v>-0.13176267624779411</v>
      </c>
    </row>
    <row r="531" spans="2:63" x14ac:dyDescent="0.25">
      <c r="B531" t="s">
        <v>1009</v>
      </c>
      <c r="C531" t="s">
        <v>820</v>
      </c>
      <c r="D531">
        <v>100</v>
      </c>
      <c r="E531">
        <v>0.17541625571688299</v>
      </c>
      <c r="F531">
        <v>100</v>
      </c>
      <c r="G531">
        <v>0.42899999999999999</v>
      </c>
      <c r="H531">
        <v>33.6004026696016</v>
      </c>
      <c r="I531" t="s">
        <v>195</v>
      </c>
      <c r="J531" t="s">
        <v>615</v>
      </c>
      <c r="K531">
        <v>0.42899999999999999</v>
      </c>
      <c r="L531" t="s">
        <v>1005</v>
      </c>
      <c r="M531">
        <v>0.22712253691260639</v>
      </c>
      <c r="N531">
        <v>3.0721740326910048E-2</v>
      </c>
      <c r="O531">
        <v>-1.490992139809143</v>
      </c>
      <c r="P531">
        <v>0.1314054937408187</v>
      </c>
      <c r="Q531">
        <v>0.18414678970416451</v>
      </c>
      <c r="R531">
        <v>0.28026893188681962</v>
      </c>
      <c r="S531">
        <v>-1.6920220693897801</v>
      </c>
      <c r="T531">
        <v>-1.2720056668466651</v>
      </c>
      <c r="U531">
        <v>0.7569369239663204</v>
      </c>
      <c r="V531">
        <v>1.0012466989532049</v>
      </c>
      <c r="W531">
        <v>3753.5357443657622</v>
      </c>
      <c r="X531">
        <v>4954.1095663665574</v>
      </c>
      <c r="Y531">
        <v>0</v>
      </c>
      <c r="Z531">
        <v>-0.75707381802907869</v>
      </c>
      <c r="AA531">
        <v>0.26865239932698359</v>
      </c>
      <c r="AB531">
        <v>0.1899990130274441</v>
      </c>
      <c r="AC531">
        <v>8.2277259122020024E-2</v>
      </c>
      <c r="AD531">
        <v>-1.084031384169226</v>
      </c>
      <c r="AE531">
        <v>-0.47503560666914618</v>
      </c>
      <c r="AF531">
        <v>0.133261366098061</v>
      </c>
      <c r="AG531">
        <v>0.40083428421374429</v>
      </c>
      <c r="AH531">
        <v>1</v>
      </c>
      <c r="AI531">
        <v>1</v>
      </c>
      <c r="AJ531">
        <v>0.48503798772680923</v>
      </c>
      <c r="AK531">
        <v>0.22332631172834741</v>
      </c>
      <c r="AL531" t="s">
        <v>114</v>
      </c>
      <c r="AM531">
        <v>0.61921804781043466</v>
      </c>
      <c r="AN531">
        <v>3.8054995308966187E-2</v>
      </c>
      <c r="AS531">
        <v>5.860822998332102E-2</v>
      </c>
      <c r="AT531">
        <v>3.5022562734334489E-2</v>
      </c>
      <c r="AW531">
        <v>0.39600037016177098</v>
      </c>
      <c r="AX531">
        <v>0.20444909099154979</v>
      </c>
      <c r="AY531">
        <v>2.0980936636298689E-2</v>
      </c>
      <c r="AZ531">
        <v>1.9996884188724039E-2</v>
      </c>
      <c r="BA531">
        <v>0.95940065746665459</v>
      </c>
      <c r="BB531">
        <v>0.94586754328887279</v>
      </c>
      <c r="BC531">
        <v>0.8113148489061045</v>
      </c>
      <c r="BD531">
        <v>1</v>
      </c>
      <c r="BE531">
        <v>1</v>
      </c>
      <c r="BF531">
        <v>-0.1317891584736913</v>
      </c>
      <c r="BG531">
        <v>1.749782453123587E-2</v>
      </c>
      <c r="BH531">
        <v>-0.13277135034388221</v>
      </c>
      <c r="BI531">
        <v>0.22712253691260639</v>
      </c>
      <c r="BJ531">
        <v>-1.490992139809143</v>
      </c>
      <c r="BK531">
        <v>-0.1317891584736913</v>
      </c>
    </row>
    <row r="532" spans="2:63" x14ac:dyDescent="0.25">
      <c r="B532" t="s">
        <v>1010</v>
      </c>
      <c r="C532" t="s">
        <v>820</v>
      </c>
      <c r="D532">
        <v>100</v>
      </c>
      <c r="E532">
        <v>0.45229861379875702</v>
      </c>
      <c r="F532">
        <v>100</v>
      </c>
      <c r="G532">
        <v>0.38200000000000001</v>
      </c>
      <c r="H532">
        <v>4.0004902678886998</v>
      </c>
      <c r="I532" t="s">
        <v>195</v>
      </c>
      <c r="J532" t="s">
        <v>616</v>
      </c>
      <c r="K532">
        <v>0.38200000000000001</v>
      </c>
      <c r="L532" t="s">
        <v>1011</v>
      </c>
      <c r="M532">
        <v>0.29443785294286512</v>
      </c>
      <c r="N532">
        <v>2.2702113523707421E-2</v>
      </c>
      <c r="O532">
        <v>-1.2255066997292261</v>
      </c>
      <c r="P532">
        <v>7.4731294787018537E-2</v>
      </c>
      <c r="Q532">
        <v>0.26809303679736518</v>
      </c>
      <c r="R532">
        <v>0.33142697853597802</v>
      </c>
      <c r="S532">
        <v>-1.3164212065788401</v>
      </c>
      <c r="T532">
        <v>-1.104347769580823</v>
      </c>
      <c r="U532">
        <v>0.98877206155918385</v>
      </c>
      <c r="V532">
        <v>1.0018522204378311</v>
      </c>
      <c r="W532">
        <v>1193.9854335437501</v>
      </c>
      <c r="X532">
        <v>1828.5841664479501</v>
      </c>
      <c r="Y532">
        <v>0</v>
      </c>
      <c r="Z532">
        <v>-0.3815975539838013</v>
      </c>
      <c r="AA532">
        <v>0.31294122549292541</v>
      </c>
      <c r="AB532">
        <v>0.1719410856154045</v>
      </c>
      <c r="AC532">
        <v>6.9370166410466449E-2</v>
      </c>
      <c r="AD532">
        <v>-0.76883893785943247</v>
      </c>
      <c r="AE532">
        <v>-0.21356196308292641</v>
      </c>
      <c r="AF532">
        <v>0.15384673872574711</v>
      </c>
      <c r="AG532">
        <v>0.38423496181276512</v>
      </c>
      <c r="AH532">
        <v>1</v>
      </c>
      <c r="AI532">
        <v>1</v>
      </c>
      <c r="AJ532">
        <v>0.50660885238317388</v>
      </c>
      <c r="AK532">
        <v>0.16526066715038421</v>
      </c>
      <c r="AL532" t="s">
        <v>114</v>
      </c>
      <c r="AM532">
        <v>0.61921804781043466</v>
      </c>
      <c r="AN532">
        <v>3.8054995308966187E-2</v>
      </c>
      <c r="AS532">
        <v>5.860822998332102E-2</v>
      </c>
      <c r="AT532">
        <v>3.5022562734334489E-2</v>
      </c>
      <c r="AW532">
        <v>0.39600037016177098</v>
      </c>
      <c r="AX532">
        <v>0.20444909099154979</v>
      </c>
      <c r="AY532">
        <v>2.0980936636298689E-2</v>
      </c>
      <c r="AZ532">
        <v>1.9996884188724039E-2</v>
      </c>
      <c r="BA532">
        <v>0.95940065746665459</v>
      </c>
      <c r="BB532">
        <v>0.94586754328887279</v>
      </c>
      <c r="BC532">
        <v>0.8113148489061045</v>
      </c>
      <c r="BD532">
        <v>1</v>
      </c>
      <c r="BE532">
        <v>1</v>
      </c>
      <c r="BF532">
        <v>-0.1788183471135798</v>
      </c>
      <c r="BG532">
        <v>1.7296684286380589E-2</v>
      </c>
      <c r="BH532">
        <v>-9.6727682397121567E-2</v>
      </c>
      <c r="BI532">
        <v>0.29443785294286512</v>
      </c>
      <c r="BJ532">
        <v>-1.2255066997292261</v>
      </c>
      <c r="BK532">
        <v>-0.1788183471135798</v>
      </c>
    </row>
    <row r="533" spans="2:63" x14ac:dyDescent="0.25">
      <c r="B533" t="s">
        <v>1012</v>
      </c>
      <c r="C533" t="s">
        <v>820</v>
      </c>
      <c r="D533">
        <v>100</v>
      </c>
      <c r="E533">
        <v>0.37097425269562201</v>
      </c>
      <c r="F533">
        <v>100</v>
      </c>
      <c r="G533">
        <v>0.38200000000000001</v>
      </c>
      <c r="H533">
        <v>6.9793361074107798</v>
      </c>
      <c r="I533" t="s">
        <v>195</v>
      </c>
      <c r="J533" t="s">
        <v>616</v>
      </c>
      <c r="K533">
        <v>0.38200000000000001</v>
      </c>
      <c r="L533" t="s">
        <v>1011</v>
      </c>
      <c r="M533">
        <v>0.29443785294286512</v>
      </c>
      <c r="N533">
        <v>2.2702113523707421E-2</v>
      </c>
      <c r="O533">
        <v>-1.2255066997292261</v>
      </c>
      <c r="P533">
        <v>7.4731294787018537E-2</v>
      </c>
      <c r="Q533">
        <v>0.26809303679736518</v>
      </c>
      <c r="R533">
        <v>0.33142697853597802</v>
      </c>
      <c r="S533">
        <v>-1.3164212065788401</v>
      </c>
      <c r="T533">
        <v>-1.104347769580823</v>
      </c>
      <c r="U533">
        <v>0.98877206155918385</v>
      </c>
      <c r="V533">
        <v>1.0018522204378311</v>
      </c>
      <c r="W533">
        <v>1193.9854335437501</v>
      </c>
      <c r="X533">
        <v>1828.5841664479501</v>
      </c>
      <c r="Y533">
        <v>0</v>
      </c>
      <c r="Z533">
        <v>-0.3815975539838013</v>
      </c>
      <c r="AA533">
        <v>0.31294122549292541</v>
      </c>
      <c r="AB533">
        <v>0.1719410856154045</v>
      </c>
      <c r="AC533">
        <v>6.9370166410466449E-2</v>
      </c>
      <c r="AD533">
        <v>-0.76883893785943247</v>
      </c>
      <c r="AE533">
        <v>-0.21356196308292641</v>
      </c>
      <c r="AF533">
        <v>0.15384673872574711</v>
      </c>
      <c r="AG533">
        <v>0.38423496181276512</v>
      </c>
      <c r="AH533">
        <v>1</v>
      </c>
      <c r="AI533">
        <v>1</v>
      </c>
      <c r="AJ533">
        <v>0.50660885238317388</v>
      </c>
      <c r="AK533">
        <v>0.16526066715038421</v>
      </c>
      <c r="AL533" t="s">
        <v>114</v>
      </c>
      <c r="AM533">
        <v>0.61921804781043466</v>
      </c>
      <c r="AN533">
        <v>3.8054995308966187E-2</v>
      </c>
      <c r="AS533">
        <v>5.860822998332102E-2</v>
      </c>
      <c r="AT533">
        <v>3.5022562734334489E-2</v>
      </c>
      <c r="AW533">
        <v>0.39600037016177098</v>
      </c>
      <c r="AX533">
        <v>0.20444909099154979</v>
      </c>
      <c r="AY533">
        <v>2.0980936636298689E-2</v>
      </c>
      <c r="AZ533">
        <v>1.9996884188724039E-2</v>
      </c>
      <c r="BA533">
        <v>0.95940065746665459</v>
      </c>
      <c r="BB533">
        <v>0.94586754328887279</v>
      </c>
      <c r="BC533">
        <v>0.8113148489061045</v>
      </c>
      <c r="BD533">
        <v>1</v>
      </c>
      <c r="BE533">
        <v>1</v>
      </c>
      <c r="BF533">
        <v>-0.1788472896845428</v>
      </c>
      <c r="BG533">
        <v>1.731983327121572E-2</v>
      </c>
      <c r="BH533">
        <v>-9.6841463472916264E-2</v>
      </c>
      <c r="BI533">
        <v>0.29443785294286512</v>
      </c>
      <c r="BJ533">
        <v>-1.2255066997292261</v>
      </c>
      <c r="BK533">
        <v>-0.1788472896845428</v>
      </c>
    </row>
    <row r="534" spans="2:63" x14ac:dyDescent="0.25">
      <c r="B534" t="s">
        <v>1013</v>
      </c>
      <c r="C534" t="s">
        <v>820</v>
      </c>
      <c r="D534">
        <v>100</v>
      </c>
      <c r="E534">
        <v>0.29996629171400402</v>
      </c>
      <c r="F534">
        <v>100</v>
      </c>
      <c r="G534">
        <v>0.38200000000000001</v>
      </c>
      <c r="H534">
        <v>14.913263924940599</v>
      </c>
      <c r="I534" t="s">
        <v>195</v>
      </c>
      <c r="J534" t="s">
        <v>616</v>
      </c>
      <c r="K534">
        <v>0.38200000000000001</v>
      </c>
      <c r="L534" t="s">
        <v>1011</v>
      </c>
      <c r="M534">
        <v>0.29443785294286512</v>
      </c>
      <c r="N534">
        <v>2.2702113523707421E-2</v>
      </c>
      <c r="O534">
        <v>-1.2255066997292261</v>
      </c>
      <c r="P534">
        <v>7.4731294787018537E-2</v>
      </c>
      <c r="Q534">
        <v>0.26809303679736518</v>
      </c>
      <c r="R534">
        <v>0.33142697853597802</v>
      </c>
      <c r="S534">
        <v>-1.3164212065788401</v>
      </c>
      <c r="T534">
        <v>-1.104347769580823</v>
      </c>
      <c r="U534">
        <v>0.98877206155918385</v>
      </c>
      <c r="V534">
        <v>1.0018522204378311</v>
      </c>
      <c r="W534">
        <v>1193.9854335437501</v>
      </c>
      <c r="X534">
        <v>1828.5841664479501</v>
      </c>
      <c r="Y534">
        <v>0</v>
      </c>
      <c r="Z534">
        <v>-0.3815975539838013</v>
      </c>
      <c r="AA534">
        <v>0.31294122549292541</v>
      </c>
      <c r="AB534">
        <v>0.1719410856154045</v>
      </c>
      <c r="AC534">
        <v>6.9370166410466449E-2</v>
      </c>
      <c r="AD534">
        <v>-0.76883893785943247</v>
      </c>
      <c r="AE534">
        <v>-0.21356196308292641</v>
      </c>
      <c r="AF534">
        <v>0.15384673872574711</v>
      </c>
      <c r="AG534">
        <v>0.38423496181276512</v>
      </c>
      <c r="AH534">
        <v>1</v>
      </c>
      <c r="AI534">
        <v>1</v>
      </c>
      <c r="AJ534">
        <v>0.50660885238317388</v>
      </c>
      <c r="AK534">
        <v>0.16526066715038421</v>
      </c>
      <c r="AL534" t="s">
        <v>114</v>
      </c>
      <c r="AM534">
        <v>0.61921804781043466</v>
      </c>
      <c r="AN534">
        <v>3.8054995308966187E-2</v>
      </c>
      <c r="AS534">
        <v>5.860822998332102E-2</v>
      </c>
      <c r="AT534">
        <v>3.5022562734334489E-2</v>
      </c>
      <c r="AW534">
        <v>0.39600037016177098</v>
      </c>
      <c r="AX534">
        <v>0.20444909099154979</v>
      </c>
      <c r="AY534">
        <v>2.0980936636298689E-2</v>
      </c>
      <c r="AZ534">
        <v>1.9996884188724039E-2</v>
      </c>
      <c r="BA534">
        <v>0.95940065746665459</v>
      </c>
      <c r="BB534">
        <v>0.94586754328887279</v>
      </c>
      <c r="BC534">
        <v>0.8113148489061045</v>
      </c>
      <c r="BD534">
        <v>1</v>
      </c>
      <c r="BE534">
        <v>1</v>
      </c>
      <c r="BF534">
        <v>-0.1787745406264038</v>
      </c>
      <c r="BG534">
        <v>1.7277070189655418E-2</v>
      </c>
      <c r="BH534">
        <v>-9.6641670168015587E-2</v>
      </c>
      <c r="BI534">
        <v>0.29443785294286512</v>
      </c>
      <c r="BJ534">
        <v>-1.2255066997292261</v>
      </c>
      <c r="BK534">
        <v>-0.1787745406264038</v>
      </c>
    </row>
    <row r="535" spans="2:63" x14ac:dyDescent="0.25">
      <c r="B535" t="s">
        <v>1014</v>
      </c>
      <c r="C535" t="s">
        <v>820</v>
      </c>
      <c r="D535">
        <v>100</v>
      </c>
      <c r="E535">
        <v>0.24915417171250501</v>
      </c>
      <c r="F535">
        <v>100</v>
      </c>
      <c r="G535">
        <v>0.38200000000000001</v>
      </c>
      <c r="H535">
        <v>21.720540222325202</v>
      </c>
      <c r="I535" t="s">
        <v>195</v>
      </c>
      <c r="J535" t="s">
        <v>616</v>
      </c>
      <c r="K535">
        <v>0.38200000000000001</v>
      </c>
      <c r="L535" t="s">
        <v>1011</v>
      </c>
      <c r="M535">
        <v>0.29443785294286512</v>
      </c>
      <c r="N535">
        <v>2.2702113523707421E-2</v>
      </c>
      <c r="O535">
        <v>-1.2255066997292261</v>
      </c>
      <c r="P535">
        <v>7.4731294787018537E-2</v>
      </c>
      <c r="Q535">
        <v>0.26809303679736518</v>
      </c>
      <c r="R535">
        <v>0.33142697853597802</v>
      </c>
      <c r="S535">
        <v>-1.3164212065788401</v>
      </c>
      <c r="T535">
        <v>-1.104347769580823</v>
      </c>
      <c r="U535">
        <v>0.98877206155918385</v>
      </c>
      <c r="V535">
        <v>1.0018522204378311</v>
      </c>
      <c r="W535">
        <v>1193.9854335437501</v>
      </c>
      <c r="X535">
        <v>1828.5841664479501</v>
      </c>
      <c r="Y535">
        <v>0</v>
      </c>
      <c r="Z535">
        <v>-0.3815975539838013</v>
      </c>
      <c r="AA535">
        <v>0.31294122549292541</v>
      </c>
      <c r="AB535">
        <v>0.1719410856154045</v>
      </c>
      <c r="AC535">
        <v>6.9370166410466449E-2</v>
      </c>
      <c r="AD535">
        <v>-0.76883893785943247</v>
      </c>
      <c r="AE535">
        <v>-0.21356196308292641</v>
      </c>
      <c r="AF535">
        <v>0.15384673872574711</v>
      </c>
      <c r="AG535">
        <v>0.38423496181276512</v>
      </c>
      <c r="AH535">
        <v>1</v>
      </c>
      <c r="AI535">
        <v>1</v>
      </c>
      <c r="AJ535">
        <v>0.50660885238317388</v>
      </c>
      <c r="AK535">
        <v>0.16526066715038421</v>
      </c>
      <c r="AL535" t="s">
        <v>114</v>
      </c>
      <c r="AM535">
        <v>0.61921804781043466</v>
      </c>
      <c r="AN535">
        <v>3.8054995308966187E-2</v>
      </c>
      <c r="AS535">
        <v>5.860822998332102E-2</v>
      </c>
      <c r="AT535">
        <v>3.5022562734334489E-2</v>
      </c>
      <c r="AW535">
        <v>0.39600037016177098</v>
      </c>
      <c r="AX535">
        <v>0.20444909099154979</v>
      </c>
      <c r="AY535">
        <v>2.0980936636298689E-2</v>
      </c>
      <c r="AZ535">
        <v>1.9996884188724039E-2</v>
      </c>
      <c r="BA535">
        <v>0.95940065746665459</v>
      </c>
      <c r="BB535">
        <v>0.94586754328887279</v>
      </c>
      <c r="BC535">
        <v>0.8113148489061045</v>
      </c>
      <c r="BD535">
        <v>1</v>
      </c>
      <c r="BE535">
        <v>1</v>
      </c>
      <c r="BF535">
        <v>-0.1787111160900022</v>
      </c>
      <c r="BG535">
        <v>1.703805298225557E-2</v>
      </c>
      <c r="BH535">
        <v>-9.5338518134903821E-2</v>
      </c>
      <c r="BI535">
        <v>0.29443785294286512</v>
      </c>
      <c r="BJ535">
        <v>-1.2255066997292261</v>
      </c>
      <c r="BK535">
        <v>-0.1787111160900022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0FA4CB-FE3B-4AC3-A8FA-848A07A0BC46}">
  <sheetPr>
    <tabColor rgb="FF92D050"/>
  </sheetPr>
  <dimension ref="A1:N568"/>
  <sheetViews>
    <sheetView zoomScaleNormal="100" workbookViewId="0">
      <pane ySplit="1" topLeftCell="A2" activePane="bottomLeft" state="frozen"/>
      <selection pane="bottomLeft" activeCell="L1" sqref="L1"/>
    </sheetView>
  </sheetViews>
  <sheetFormatPr baseColWidth="10" defaultRowHeight="15" x14ac:dyDescent="0.25"/>
  <sheetData>
    <row r="1" spans="1:14" ht="18.75" thickBot="1" x14ac:dyDescent="0.3">
      <c r="A1" s="21" t="s">
        <v>86</v>
      </c>
      <c r="B1" s="98" t="s">
        <v>27</v>
      </c>
      <c r="C1" s="98" t="s">
        <v>79</v>
      </c>
      <c r="D1" s="177" t="s">
        <v>575</v>
      </c>
      <c r="E1" s="98" t="s">
        <v>117</v>
      </c>
      <c r="F1" s="98" t="s">
        <v>87</v>
      </c>
      <c r="G1" s="98" t="s">
        <v>88</v>
      </c>
      <c r="H1" s="98" t="s">
        <v>116</v>
      </c>
      <c r="I1" s="98" t="s">
        <v>194</v>
      </c>
      <c r="J1" s="98" t="s">
        <v>572</v>
      </c>
      <c r="K1" s="98" t="s">
        <v>498</v>
      </c>
      <c r="L1" s="100" t="s">
        <v>260</v>
      </c>
      <c r="M1" s="51"/>
    </row>
    <row r="2" spans="1:14" x14ac:dyDescent="0.25">
      <c r="A2" s="172">
        <v>1</v>
      </c>
      <c r="B2" s="56">
        <f>FRS!B7</f>
        <v>1</v>
      </c>
      <c r="C2" s="56" t="str">
        <f>FRS!C7</f>
        <v>Fraser River</v>
      </c>
      <c r="D2" s="56">
        <f>FRS!D7</f>
        <v>100</v>
      </c>
      <c r="E2" s="57">
        <f>FRS!E7</f>
        <v>0.143834249354161</v>
      </c>
      <c r="F2" s="127">
        <f>FRS!F7</f>
        <v>100</v>
      </c>
      <c r="G2" s="57">
        <f>FRS!G7</f>
        <v>0.93920000000000003</v>
      </c>
      <c r="H2" s="58">
        <f>FRS!H7</f>
        <v>3.0001369234963602</v>
      </c>
      <c r="I2" s="56" t="str">
        <f>FRS!I7</f>
        <v>5% DA</v>
      </c>
      <c r="J2" s="56">
        <f>FRS!J7</f>
        <v>1</v>
      </c>
      <c r="K2" s="57">
        <f>FRS!K7</f>
        <v>0.93920000000000003</v>
      </c>
      <c r="L2" s="176" t="str">
        <f>FRS!L7</f>
        <v>p_eff = 100 , e0_prom = 0.939</v>
      </c>
    </row>
    <row r="3" spans="1:14" x14ac:dyDescent="0.25">
      <c r="A3" s="70"/>
      <c r="B3" s="10">
        <f>FRS!B8</f>
        <v>2</v>
      </c>
      <c r="C3" s="10" t="str">
        <f>FRS!C8</f>
        <v>Fraser River</v>
      </c>
      <c r="D3" s="10">
        <f>FRS!D8</f>
        <v>100</v>
      </c>
      <c r="E3" s="11">
        <f>FRS!E8</f>
        <v>0.139916292456265</v>
      </c>
      <c r="F3" s="41">
        <f>FRS!F8</f>
        <v>100</v>
      </c>
      <c r="G3" s="11">
        <f>FRS!G8</f>
        <v>0.93920000000000003</v>
      </c>
      <c r="H3" s="52">
        <f>FRS!H8</f>
        <v>4.0105922381480799</v>
      </c>
      <c r="I3" s="10" t="str">
        <f>FRS!I8</f>
        <v>5% DA</v>
      </c>
      <c r="J3" s="10">
        <f>FRS!J8</f>
        <v>1</v>
      </c>
      <c r="K3" s="11">
        <f>FRS!K8</f>
        <v>0.93920000000000003</v>
      </c>
      <c r="L3" s="173" t="str">
        <f>FRS!L8</f>
        <v>p_eff = 100 , e0_prom = 0.939</v>
      </c>
    </row>
    <row r="4" spans="1:14" x14ac:dyDescent="0.25">
      <c r="A4" s="70"/>
      <c r="B4" s="10">
        <f>FRS!B9</f>
        <v>3</v>
      </c>
      <c r="C4" s="10" t="str">
        <f>FRS!C9</f>
        <v>Fraser River</v>
      </c>
      <c r="D4" s="10">
        <f>FRS!D9</f>
        <v>100</v>
      </c>
      <c r="E4" s="11">
        <f>FRS!E9</f>
        <v>0.12793591899717299</v>
      </c>
      <c r="F4" s="41">
        <f>FRS!F9</f>
        <v>100</v>
      </c>
      <c r="G4" s="11">
        <f>FRS!G9</f>
        <v>0.93920000000000003</v>
      </c>
      <c r="H4" s="52">
        <f>FRS!H9</f>
        <v>7.9989454912558902</v>
      </c>
      <c r="I4" s="10" t="str">
        <f>FRS!I9</f>
        <v>5% DA</v>
      </c>
      <c r="J4" s="10">
        <f>FRS!J9</f>
        <v>1</v>
      </c>
      <c r="K4" s="11">
        <f>FRS!K9</f>
        <v>0.93920000000000003</v>
      </c>
      <c r="L4" s="173" t="str">
        <f>FRS!L9</f>
        <v>p_eff = 100 , e0_prom = 0.939</v>
      </c>
    </row>
    <row r="5" spans="1:14" x14ac:dyDescent="0.25">
      <c r="A5" s="70"/>
      <c r="B5" s="10">
        <f>FRS!B10</f>
        <v>4</v>
      </c>
      <c r="C5" s="10" t="str">
        <f>FRS!C10</f>
        <v>Fraser River</v>
      </c>
      <c r="D5" s="10">
        <f>FRS!D10</f>
        <v>100</v>
      </c>
      <c r="E5" s="11">
        <f>FRS!E10</f>
        <v>0.12493562425230099</v>
      </c>
      <c r="F5" s="41">
        <f>FRS!F10</f>
        <v>100</v>
      </c>
      <c r="G5" s="11">
        <f>FRS!G10</f>
        <v>0.93920000000000003</v>
      </c>
      <c r="H5" s="52">
        <f>FRS!H10</f>
        <v>9.0406642262569399</v>
      </c>
      <c r="I5" s="10" t="str">
        <f>FRS!I10</f>
        <v>5% DA</v>
      </c>
      <c r="J5" s="10">
        <f>FRS!J10</f>
        <v>1</v>
      </c>
      <c r="K5" s="11">
        <f>FRS!K10</f>
        <v>0.93920000000000003</v>
      </c>
      <c r="L5" s="173" t="str">
        <f>FRS!L10</f>
        <v>p_eff = 100 , e0_prom = 0.939</v>
      </c>
    </row>
    <row r="6" spans="1:14" x14ac:dyDescent="0.25">
      <c r="A6" s="70"/>
      <c r="B6" s="10">
        <f>FRS!B11</f>
        <v>5</v>
      </c>
      <c r="C6" s="10" t="str">
        <f>FRS!C11</f>
        <v>Fraser River</v>
      </c>
      <c r="D6" s="10">
        <f>FRS!D11</f>
        <v>100</v>
      </c>
      <c r="E6" s="11">
        <f>FRS!E11</f>
        <v>0.118012517988106</v>
      </c>
      <c r="F6" s="41">
        <f>FRS!F11</f>
        <v>100</v>
      </c>
      <c r="G6" s="11">
        <f>FRS!G11</f>
        <v>0.93920000000000003</v>
      </c>
      <c r="H6" s="52">
        <f>FRS!H11</f>
        <v>13.0346532952979</v>
      </c>
      <c r="I6" s="10" t="str">
        <f>FRS!I11</f>
        <v>5% DA</v>
      </c>
      <c r="J6" s="10">
        <f>FRS!J11</f>
        <v>1</v>
      </c>
      <c r="K6" s="11">
        <f>FRS!K11</f>
        <v>0.93920000000000003</v>
      </c>
      <c r="L6" s="173" t="str">
        <f>FRS!L11</f>
        <v>p_eff = 100 , e0_prom = 0.939</v>
      </c>
      <c r="N6" s="5"/>
    </row>
    <row r="7" spans="1:14" x14ac:dyDescent="0.25">
      <c r="A7" s="70"/>
      <c r="B7" s="10">
        <f>FRS!B12</f>
        <v>6</v>
      </c>
      <c r="C7" s="10" t="str">
        <f>FRS!C12</f>
        <v>Fraser River</v>
      </c>
      <c r="D7" s="10">
        <f>FRS!D12</f>
        <v>100</v>
      </c>
      <c r="E7" s="11">
        <f>FRS!E12</f>
        <v>0.112872167415087</v>
      </c>
      <c r="F7" s="41">
        <f>FRS!F12</f>
        <v>100</v>
      </c>
      <c r="G7" s="11">
        <f>FRS!G12</f>
        <v>0.93920000000000003</v>
      </c>
      <c r="H7" s="52">
        <f>FRS!H12</f>
        <v>22.039846728330101</v>
      </c>
      <c r="I7" s="10" t="str">
        <f>FRS!I12</f>
        <v>5% DA</v>
      </c>
      <c r="J7" s="10">
        <f>FRS!J12</f>
        <v>1</v>
      </c>
      <c r="K7" s="11">
        <f>FRS!K12</f>
        <v>0.93920000000000003</v>
      </c>
      <c r="L7" s="173" t="str">
        <f>FRS!L12</f>
        <v>p_eff = 100 , e0_prom = 0.939</v>
      </c>
    </row>
    <row r="8" spans="1:14" x14ac:dyDescent="0.25">
      <c r="A8" s="70"/>
      <c r="B8" s="10">
        <f>FRS!B13</f>
        <v>7</v>
      </c>
      <c r="C8" s="10" t="str">
        <f>FRS!C13</f>
        <v>Fraser River</v>
      </c>
      <c r="D8" s="10">
        <f>FRS!D13</f>
        <v>100</v>
      </c>
      <c r="E8" s="11">
        <f>FRS!E13</f>
        <v>0.10977283839312001</v>
      </c>
      <c r="F8" s="41">
        <f>FRS!F13</f>
        <v>100</v>
      </c>
      <c r="G8" s="11">
        <f>FRS!G13</f>
        <v>0.93920000000000003</v>
      </c>
      <c r="H8" s="52">
        <f>FRS!H13</f>
        <v>26.106114985746299</v>
      </c>
      <c r="I8" s="10" t="str">
        <f>FRS!I13</f>
        <v>5% DA</v>
      </c>
      <c r="J8" s="10">
        <f>FRS!J13</f>
        <v>1</v>
      </c>
      <c r="K8" s="11">
        <f>FRS!K13</f>
        <v>0.93920000000000003</v>
      </c>
      <c r="L8" s="173" t="str">
        <f>FRS!L13</f>
        <v>p_eff = 100 , e0_prom = 0.939</v>
      </c>
    </row>
    <row r="9" spans="1:14" x14ac:dyDescent="0.25">
      <c r="A9" s="70"/>
      <c r="B9" s="10">
        <f>FRS!B14</f>
        <v>8</v>
      </c>
      <c r="C9" s="10" t="str">
        <f>FRS!C14</f>
        <v>Fraser River</v>
      </c>
      <c r="D9" s="10">
        <f>FRS!D14</f>
        <v>100</v>
      </c>
      <c r="E9" s="11">
        <f>FRS!E14</f>
        <v>9.4914229242158907E-2</v>
      </c>
      <c r="F9" s="41">
        <f>FRS!F14</f>
        <v>100</v>
      </c>
      <c r="G9" s="11">
        <f>FRS!G14</f>
        <v>0.93920000000000003</v>
      </c>
      <c r="H9" s="52">
        <f>FRS!H14</f>
        <v>191.00136943097499</v>
      </c>
      <c r="I9" s="10" t="str">
        <f>FRS!I14</f>
        <v>5% DA</v>
      </c>
      <c r="J9" s="10">
        <f>FRS!J14</f>
        <v>1</v>
      </c>
      <c r="K9" s="11">
        <f>FRS!K14</f>
        <v>0.93920000000000003</v>
      </c>
      <c r="L9" s="173" t="str">
        <f>FRS!L14</f>
        <v>p_eff = 100 , e0_prom = 0.939</v>
      </c>
    </row>
    <row r="10" spans="1:14" x14ac:dyDescent="0.25">
      <c r="A10" s="70"/>
      <c r="B10" s="10">
        <f>FRS!B15</f>
        <v>9</v>
      </c>
      <c r="C10" s="10" t="str">
        <f>FRS!C15</f>
        <v>Fraser River</v>
      </c>
      <c r="D10" s="10">
        <f>FRS!D15</f>
        <v>200</v>
      </c>
      <c r="E10" s="11">
        <f>FRS!E15</f>
        <v>0.129806612687899</v>
      </c>
      <c r="F10" s="41">
        <f>FRS!F15</f>
        <v>200</v>
      </c>
      <c r="G10" s="11">
        <f>FRS!G15</f>
        <v>0.93920000000000003</v>
      </c>
      <c r="H10" s="52">
        <f>FRS!H15</f>
        <v>8.0425647871878407</v>
      </c>
      <c r="I10" s="10" t="str">
        <f>FRS!I15</f>
        <v>5% DA</v>
      </c>
      <c r="J10" s="10">
        <f>FRS!J15</f>
        <v>2</v>
      </c>
      <c r="K10" s="11">
        <f>FRS!K15</f>
        <v>0.93920000000000003</v>
      </c>
      <c r="L10" s="173" t="str">
        <f>FRS!L15</f>
        <v>p_eff = 200 , e0_prom = 0.939</v>
      </c>
    </row>
    <row r="11" spans="1:14" x14ac:dyDescent="0.25">
      <c r="A11" s="70"/>
      <c r="B11" s="10">
        <f>FRS!B16</f>
        <v>10</v>
      </c>
      <c r="C11" s="10" t="str">
        <f>FRS!C16</f>
        <v>Fraser River</v>
      </c>
      <c r="D11" s="10">
        <f>FRS!D16</f>
        <v>200</v>
      </c>
      <c r="E11" s="11">
        <f>FRS!E16</f>
        <v>0.119874195953326</v>
      </c>
      <c r="F11" s="41">
        <f>FRS!F16</f>
        <v>200</v>
      </c>
      <c r="G11" s="11">
        <f>FRS!G16</f>
        <v>0.93920000000000003</v>
      </c>
      <c r="H11" s="52">
        <f>FRS!H16</f>
        <v>12.014194538426899</v>
      </c>
      <c r="I11" s="10" t="str">
        <f>FRS!I16</f>
        <v>5% DA</v>
      </c>
      <c r="J11" s="10">
        <f>FRS!J16</f>
        <v>2</v>
      </c>
      <c r="K11" s="11">
        <f>FRS!K16</f>
        <v>0.93920000000000003</v>
      </c>
      <c r="L11" s="173" t="str">
        <f>FRS!L16</f>
        <v>p_eff = 200 , e0_prom = 0.939</v>
      </c>
    </row>
    <row r="12" spans="1:14" x14ac:dyDescent="0.25">
      <c r="A12" s="70"/>
      <c r="B12" s="10">
        <f>FRS!B17</f>
        <v>11</v>
      </c>
      <c r="C12" s="10" t="str">
        <f>FRS!C17</f>
        <v>Fraser River</v>
      </c>
      <c r="D12" s="10">
        <f>FRS!D17</f>
        <v>200</v>
      </c>
      <c r="E12" s="11">
        <f>FRS!E17</f>
        <v>0.105680392530818</v>
      </c>
      <c r="F12" s="41">
        <f>FRS!F17</f>
        <v>200</v>
      </c>
      <c r="G12" s="11">
        <f>FRS!G17</f>
        <v>0.93920000000000003</v>
      </c>
      <c r="H12" s="52">
        <f>FRS!H17</f>
        <v>48.118951538975303</v>
      </c>
      <c r="I12" s="10" t="str">
        <f>FRS!I17</f>
        <v>5% DA</v>
      </c>
      <c r="J12" s="10">
        <f>FRS!J17</f>
        <v>2</v>
      </c>
      <c r="K12" s="11">
        <f>FRS!K17</f>
        <v>0.93920000000000003</v>
      </c>
      <c r="L12" s="173" t="str">
        <f>FRS!L17</f>
        <v>p_eff = 200 , e0_prom = 0.939</v>
      </c>
    </row>
    <row r="13" spans="1:14" x14ac:dyDescent="0.25">
      <c r="A13" s="70"/>
      <c r="B13" s="10">
        <f>FRS!B18</f>
        <v>12</v>
      </c>
      <c r="C13" s="10" t="str">
        <f>FRS!C18</f>
        <v>Fraser River</v>
      </c>
      <c r="D13" s="10">
        <f>FRS!D18</f>
        <v>200</v>
      </c>
      <c r="E13" s="11">
        <f>FRS!E18</f>
        <v>9.4821436621183405E-2</v>
      </c>
      <c r="F13" s="41">
        <f>FRS!F18</f>
        <v>200</v>
      </c>
      <c r="G13" s="11">
        <f>FRS!G18</f>
        <v>0.93920000000000003</v>
      </c>
      <c r="H13" s="52">
        <f>FRS!H18</f>
        <v>212.59287291120901</v>
      </c>
      <c r="I13" s="10" t="str">
        <f>FRS!I18</f>
        <v>5% DA</v>
      </c>
      <c r="J13" s="10">
        <f>FRS!J18</f>
        <v>2</v>
      </c>
      <c r="K13" s="11">
        <f>FRS!K18</f>
        <v>0.93920000000000003</v>
      </c>
      <c r="L13" s="173" t="str">
        <f>FRS!L18</f>
        <v>p_eff = 200 , e0_prom = 0.939</v>
      </c>
    </row>
    <row r="14" spans="1:14" x14ac:dyDescent="0.25">
      <c r="A14" s="70"/>
      <c r="B14" s="10">
        <f>FRS!B19</f>
        <v>13</v>
      </c>
      <c r="C14" s="10" t="str">
        <f>FRS!C19</f>
        <v>Fraser River</v>
      </c>
      <c r="D14" s="10">
        <f>FRS!D19</f>
        <v>400</v>
      </c>
      <c r="E14" s="11">
        <f>FRS!E19</f>
        <v>0.14386407060006501</v>
      </c>
      <c r="F14" s="41">
        <f>FRS!F19</f>
        <v>400</v>
      </c>
      <c r="G14" s="11">
        <f>FRS!G19</f>
        <v>0.93920000000000003</v>
      </c>
      <c r="H14" s="52">
        <f>FRS!H19</f>
        <v>4.0000143524628804</v>
      </c>
      <c r="I14" s="10" t="str">
        <f>FRS!I19</f>
        <v>5% DA</v>
      </c>
      <c r="J14" s="10">
        <f>FRS!J19</f>
        <v>3</v>
      </c>
      <c r="K14" s="11">
        <f>FRS!K19</f>
        <v>0.93920000000000003</v>
      </c>
      <c r="L14" s="173" t="str">
        <f>FRS!L19</f>
        <v>p_eff = 400 , e0_prom = 0.939</v>
      </c>
    </row>
    <row r="15" spans="1:14" x14ac:dyDescent="0.25">
      <c r="A15" s="70"/>
      <c r="B15" s="10">
        <f>FRS!B20</f>
        <v>14</v>
      </c>
      <c r="C15" s="10" t="str">
        <f>FRS!C20</f>
        <v>Fraser River</v>
      </c>
      <c r="D15" s="10">
        <f>FRS!D20</f>
        <v>400</v>
      </c>
      <c r="E15" s="11">
        <f>FRS!E20</f>
        <v>0.137861400558281</v>
      </c>
      <c r="F15" s="41">
        <f>FRS!F20</f>
        <v>400</v>
      </c>
      <c r="G15" s="11">
        <f>FRS!G20</f>
        <v>0.93920000000000003</v>
      </c>
      <c r="H15" s="52">
        <f>FRS!H20</f>
        <v>5.0081966397395901</v>
      </c>
      <c r="I15" s="10" t="str">
        <f>FRS!I20</f>
        <v>5% DA</v>
      </c>
      <c r="J15" s="10">
        <f>FRS!J20</f>
        <v>3</v>
      </c>
      <c r="K15" s="11">
        <f>FRS!K20</f>
        <v>0.93920000000000003</v>
      </c>
      <c r="L15" s="173" t="str">
        <f>FRS!L20</f>
        <v>p_eff = 400 , e0_prom = 0.939</v>
      </c>
    </row>
    <row r="16" spans="1:14" x14ac:dyDescent="0.25">
      <c r="A16" s="70"/>
      <c r="B16" s="10">
        <f>FRS!B21</f>
        <v>15</v>
      </c>
      <c r="C16" s="10" t="str">
        <f>FRS!C21</f>
        <v>Fraser River</v>
      </c>
      <c r="D16" s="10">
        <f>FRS!D21</f>
        <v>400</v>
      </c>
      <c r="E16" s="11">
        <f>FRS!E21</f>
        <v>0.1229721379406</v>
      </c>
      <c r="F16" s="41">
        <f>FRS!F21</f>
        <v>400</v>
      </c>
      <c r="G16" s="11">
        <f>FRS!G21</f>
        <v>0.93920000000000003</v>
      </c>
      <c r="H16" s="52">
        <f>FRS!H21</f>
        <v>10.0080790901011</v>
      </c>
      <c r="I16" s="10" t="str">
        <f>FRS!I21</f>
        <v>5% DA</v>
      </c>
      <c r="J16" s="10">
        <f>FRS!J21</f>
        <v>3</v>
      </c>
      <c r="K16" s="11">
        <f>FRS!K21</f>
        <v>0.93920000000000003</v>
      </c>
      <c r="L16" s="173" t="str">
        <f>FRS!L21</f>
        <v>p_eff = 400 , e0_prom = 0.939</v>
      </c>
    </row>
    <row r="17" spans="1:12" x14ac:dyDescent="0.25">
      <c r="A17" s="70"/>
      <c r="B17" s="10">
        <f>FRS!B22</f>
        <v>16</v>
      </c>
      <c r="C17" s="10" t="str">
        <f>FRS!C22</f>
        <v>Fraser River</v>
      </c>
      <c r="D17" s="10">
        <f>FRS!D22</f>
        <v>400</v>
      </c>
      <c r="E17" s="11">
        <f>FRS!E22</f>
        <v>0.113884702741127</v>
      </c>
      <c r="F17" s="41">
        <f>FRS!F22</f>
        <v>400</v>
      </c>
      <c r="G17" s="11">
        <f>FRS!G22</f>
        <v>0.93920000000000003</v>
      </c>
      <c r="H17" s="52">
        <f>FRS!H22</f>
        <v>17.080945279788999</v>
      </c>
      <c r="I17" s="10" t="str">
        <f>FRS!I22</f>
        <v>5% DA</v>
      </c>
      <c r="J17" s="10">
        <f>FRS!J22</f>
        <v>3</v>
      </c>
      <c r="K17" s="11">
        <f>FRS!K22</f>
        <v>0.93920000000000003</v>
      </c>
      <c r="L17" s="173" t="str">
        <f>FRS!L22</f>
        <v>p_eff = 400 , e0_prom = 0.939</v>
      </c>
    </row>
    <row r="18" spans="1:12" x14ac:dyDescent="0.25">
      <c r="A18" s="70"/>
      <c r="B18" s="10">
        <f>FRS!B23</f>
        <v>17</v>
      </c>
      <c r="C18" s="10" t="str">
        <f>FRS!C23</f>
        <v>Fraser River</v>
      </c>
      <c r="D18" s="10">
        <f>FRS!D23</f>
        <v>400</v>
      </c>
      <c r="E18" s="11">
        <f>FRS!E23</f>
        <v>0.10288440799625501</v>
      </c>
      <c r="F18" s="41">
        <f>FRS!F23</f>
        <v>400</v>
      </c>
      <c r="G18" s="11">
        <f>FRS!G23</f>
        <v>0.93920000000000003</v>
      </c>
      <c r="H18" s="52">
        <f>FRS!H23</f>
        <v>52.589344257220397</v>
      </c>
      <c r="I18" s="10" t="str">
        <f>FRS!I23</f>
        <v>5% DA</v>
      </c>
      <c r="J18" s="10">
        <f>FRS!J23</f>
        <v>3</v>
      </c>
      <c r="K18" s="11">
        <f>FRS!K23</f>
        <v>0.93920000000000003</v>
      </c>
      <c r="L18" s="173" t="str">
        <f>FRS!L23</f>
        <v>p_eff = 400 , e0_prom = 0.939</v>
      </c>
    </row>
    <row r="19" spans="1:12" x14ac:dyDescent="0.25">
      <c r="A19" s="70"/>
      <c r="B19" s="10">
        <f>FRS!B24</f>
        <v>18</v>
      </c>
      <c r="C19" s="10" t="str">
        <f>FRS!C24</f>
        <v>Fraser River</v>
      </c>
      <c r="D19" s="10">
        <f>FRS!D24</f>
        <v>100</v>
      </c>
      <c r="E19" s="11">
        <f>FRS!E24</f>
        <v>0.166972519819543</v>
      </c>
      <c r="F19" s="41">
        <f>FRS!F24</f>
        <v>100</v>
      </c>
      <c r="G19" s="11">
        <f>FRS!G24</f>
        <v>0.872</v>
      </c>
      <c r="H19" s="52">
        <f>FRS!H24</f>
        <v>2.9808983544543199</v>
      </c>
      <c r="I19" s="10" t="str">
        <f>FRS!I24</f>
        <v>5% DA</v>
      </c>
      <c r="J19" s="10">
        <f>FRS!J24</f>
        <v>4</v>
      </c>
      <c r="K19" s="11">
        <f>FRS!K24</f>
        <v>0.872</v>
      </c>
      <c r="L19" s="173" t="str">
        <f>FRS!L24</f>
        <v>p_eff = 100 , e0_prom = 0.872</v>
      </c>
    </row>
    <row r="20" spans="1:12" x14ac:dyDescent="0.25">
      <c r="A20" s="70"/>
      <c r="B20" s="10">
        <f>FRS!B25</f>
        <v>19</v>
      </c>
      <c r="C20" s="10" t="str">
        <f>FRS!C25</f>
        <v>Fraser River</v>
      </c>
      <c r="D20" s="10">
        <f>FRS!D25</f>
        <v>100</v>
      </c>
      <c r="E20" s="11">
        <f>FRS!E25</f>
        <v>0.157963856160483</v>
      </c>
      <c r="F20" s="41">
        <f>FRS!F25</f>
        <v>100</v>
      </c>
      <c r="G20" s="11">
        <f>FRS!G25</f>
        <v>0.872</v>
      </c>
      <c r="H20" s="52">
        <f>FRS!H25</f>
        <v>5.9886392643461797</v>
      </c>
      <c r="I20" s="10" t="str">
        <f>FRS!I25</f>
        <v>5% DA</v>
      </c>
      <c r="J20" s="10">
        <f>FRS!J25</f>
        <v>4</v>
      </c>
      <c r="K20" s="11">
        <f>FRS!K25</f>
        <v>0.872</v>
      </c>
      <c r="L20" s="173" t="str">
        <f>FRS!L25</f>
        <v>p_eff = 100 , e0_prom = 0.872</v>
      </c>
    </row>
    <row r="21" spans="1:12" x14ac:dyDescent="0.25">
      <c r="A21" s="70"/>
      <c r="B21" s="10">
        <f>FRS!B26</f>
        <v>20</v>
      </c>
      <c r="C21" s="10" t="str">
        <f>FRS!C26</f>
        <v>Fraser River</v>
      </c>
      <c r="D21" s="10">
        <f>FRS!D26</f>
        <v>100</v>
      </c>
      <c r="E21" s="11">
        <f>FRS!E26</f>
        <v>0.15492938548464799</v>
      </c>
      <c r="F21" s="41">
        <f>FRS!F26</f>
        <v>100</v>
      </c>
      <c r="G21" s="11">
        <f>FRS!G26</f>
        <v>0.872</v>
      </c>
      <c r="H21" s="52">
        <f>FRS!H26</f>
        <v>7.9886635604540102</v>
      </c>
      <c r="I21" s="10" t="str">
        <f>FRS!I26</f>
        <v>5% DA</v>
      </c>
      <c r="J21" s="10">
        <f>FRS!J26</f>
        <v>4</v>
      </c>
      <c r="K21" s="11">
        <f>FRS!K26</f>
        <v>0.872</v>
      </c>
      <c r="L21" s="173" t="str">
        <f>FRS!L26</f>
        <v>p_eff = 100 , e0_prom = 0.872</v>
      </c>
    </row>
    <row r="22" spans="1:12" x14ac:dyDescent="0.25">
      <c r="A22" s="70"/>
      <c r="B22" s="10">
        <f>FRS!B27</f>
        <v>21</v>
      </c>
      <c r="C22" s="10" t="str">
        <f>FRS!C27</f>
        <v>Fraser River</v>
      </c>
      <c r="D22" s="10">
        <f>FRS!D27</f>
        <v>100</v>
      </c>
      <c r="E22" s="11">
        <f>FRS!E27</f>
        <v>0.15000233016512601</v>
      </c>
      <c r="F22" s="41">
        <f>FRS!F27</f>
        <v>100</v>
      </c>
      <c r="G22" s="11">
        <f>FRS!G27</f>
        <v>0.872</v>
      </c>
      <c r="H22" s="52">
        <f>FRS!H27</f>
        <v>11.026833404854001</v>
      </c>
      <c r="I22" s="10" t="str">
        <f>FRS!I27</f>
        <v>5% DA</v>
      </c>
      <c r="J22" s="10">
        <f>FRS!J27</f>
        <v>4</v>
      </c>
      <c r="K22" s="11">
        <f>FRS!K27</f>
        <v>0.872</v>
      </c>
      <c r="L22" s="173" t="str">
        <f>FRS!L27</f>
        <v>p_eff = 100 , e0_prom = 0.872</v>
      </c>
    </row>
    <row r="23" spans="1:12" x14ac:dyDescent="0.25">
      <c r="A23" s="70"/>
      <c r="B23" s="10">
        <f>FRS!B28</f>
        <v>22</v>
      </c>
      <c r="C23" s="10" t="str">
        <f>FRS!C28</f>
        <v>Fraser River</v>
      </c>
      <c r="D23" s="10">
        <f>FRS!D28</f>
        <v>100</v>
      </c>
      <c r="E23" s="11">
        <f>FRS!E28</f>
        <v>0.144029819105602</v>
      </c>
      <c r="F23" s="41">
        <f>FRS!F28</f>
        <v>100</v>
      </c>
      <c r="G23" s="11">
        <f>FRS!G28</f>
        <v>0.872</v>
      </c>
      <c r="H23" s="52">
        <f>FRS!H28</f>
        <v>17.055948775343499</v>
      </c>
      <c r="I23" s="10" t="str">
        <f>FRS!I28</f>
        <v>5% DA</v>
      </c>
      <c r="J23" s="10">
        <f>FRS!J28</f>
        <v>4</v>
      </c>
      <c r="K23" s="11">
        <f>FRS!K28</f>
        <v>0.872</v>
      </c>
      <c r="L23" s="173" t="str">
        <f>FRS!L28</f>
        <v>p_eff = 100 , e0_prom = 0.872</v>
      </c>
    </row>
    <row r="24" spans="1:12" x14ac:dyDescent="0.25">
      <c r="A24" s="70"/>
      <c r="B24" s="10">
        <f>FRS!B29</f>
        <v>23</v>
      </c>
      <c r="C24" s="10" t="str">
        <f>FRS!C29</f>
        <v>Fraser River</v>
      </c>
      <c r="D24" s="10">
        <f>FRS!D29</f>
        <v>100</v>
      </c>
      <c r="E24" s="11">
        <f>FRS!E29</f>
        <v>0.119930936008059</v>
      </c>
      <c r="F24" s="41">
        <f>FRS!F29</f>
        <v>100</v>
      </c>
      <c r="G24" s="11">
        <f>FRS!G29</f>
        <v>0.872</v>
      </c>
      <c r="H24" s="52">
        <f>FRS!H29</f>
        <v>100.277696467385</v>
      </c>
      <c r="I24" s="10" t="str">
        <f>FRS!I29</f>
        <v>5% DA</v>
      </c>
      <c r="J24" s="10">
        <f>FRS!J29</f>
        <v>4</v>
      </c>
      <c r="K24" s="11">
        <f>FRS!K29</f>
        <v>0.872</v>
      </c>
      <c r="L24" s="173" t="str">
        <f>FRS!L29</f>
        <v>p_eff = 100 , e0_prom = 0.872</v>
      </c>
    </row>
    <row r="25" spans="1:12" x14ac:dyDescent="0.25">
      <c r="A25" s="70"/>
      <c r="B25" s="10">
        <f>FRS!B30</f>
        <v>24</v>
      </c>
      <c r="C25" s="10" t="str">
        <f>FRS!C30</f>
        <v>Fraser River</v>
      </c>
      <c r="D25" s="10">
        <f>FRS!D30</f>
        <v>100</v>
      </c>
      <c r="E25" s="11">
        <f>FRS!E30</f>
        <v>0.114090175638386</v>
      </c>
      <c r="F25" s="41">
        <f>FRS!F30</f>
        <v>100</v>
      </c>
      <c r="G25" s="11">
        <f>FRS!G30</f>
        <v>0.872</v>
      </c>
      <c r="H25" s="52">
        <f>FRS!H30</f>
        <v>236.131446134398</v>
      </c>
      <c r="I25" s="10" t="str">
        <f>FRS!I30</f>
        <v>5% DA</v>
      </c>
      <c r="J25" s="10">
        <f>FRS!J30</f>
        <v>4</v>
      </c>
      <c r="K25" s="11">
        <f>FRS!K30</f>
        <v>0.872</v>
      </c>
      <c r="L25" s="173" t="str">
        <f>FRS!L30</f>
        <v>p_eff = 100 , e0_prom = 0.872</v>
      </c>
    </row>
    <row r="26" spans="1:12" x14ac:dyDescent="0.25">
      <c r="A26" s="70"/>
      <c r="B26" s="10">
        <f>FRS!B31</f>
        <v>25</v>
      </c>
      <c r="C26" s="10" t="str">
        <f>FRS!C31</f>
        <v>Fraser River</v>
      </c>
      <c r="D26" s="10">
        <f>FRS!D31</f>
        <v>400</v>
      </c>
      <c r="E26" s="11">
        <f>FRS!E31</f>
        <v>0.15697278262012099</v>
      </c>
      <c r="F26" s="41">
        <f>FRS!F31</f>
        <v>400</v>
      </c>
      <c r="G26" s="11">
        <f>FRS!G31</f>
        <v>0.872</v>
      </c>
      <c r="H26" s="52">
        <f>FRS!H31</f>
        <v>2.9933542344542698</v>
      </c>
      <c r="I26" s="10" t="str">
        <f>FRS!I31</f>
        <v>5% DA</v>
      </c>
      <c r="J26" s="10">
        <f>FRS!J31</f>
        <v>5</v>
      </c>
      <c r="K26" s="11">
        <f>FRS!K31</f>
        <v>0.872</v>
      </c>
      <c r="L26" s="173" t="str">
        <f>FRS!L31</f>
        <v>p_eff = 400 , e0_prom = 0.872</v>
      </c>
    </row>
    <row r="27" spans="1:12" x14ac:dyDescent="0.25">
      <c r="A27" s="70"/>
      <c r="B27" s="10">
        <f>FRS!B32</f>
        <v>26</v>
      </c>
      <c r="C27" s="10" t="str">
        <f>FRS!C32</f>
        <v>Fraser River</v>
      </c>
      <c r="D27" s="10">
        <f>FRS!D32</f>
        <v>400</v>
      </c>
      <c r="E27" s="11">
        <f>FRS!E32</f>
        <v>0.14797379002233799</v>
      </c>
      <c r="F27" s="41">
        <f>FRS!F32</f>
        <v>400</v>
      </c>
      <c r="G27" s="11">
        <f>FRS!G32</f>
        <v>0.872</v>
      </c>
      <c r="H27" s="52">
        <f>FRS!H32</f>
        <v>7.0110320902672898</v>
      </c>
      <c r="I27" s="10" t="str">
        <f>FRS!I32</f>
        <v>5% DA</v>
      </c>
      <c r="J27" s="10">
        <f>FRS!J32</f>
        <v>5</v>
      </c>
      <c r="K27" s="11">
        <f>FRS!K32</f>
        <v>0.872</v>
      </c>
      <c r="L27" s="173" t="str">
        <f>FRS!L32</f>
        <v>p_eff = 400 , e0_prom = 0.872</v>
      </c>
    </row>
    <row r="28" spans="1:12" x14ac:dyDescent="0.25">
      <c r="A28" s="70"/>
      <c r="B28" s="10">
        <f>FRS!B33</f>
        <v>27</v>
      </c>
      <c r="C28" s="10" t="str">
        <f>FRS!C33</f>
        <v>Fraser River</v>
      </c>
      <c r="D28" s="10">
        <f>FRS!D33</f>
        <v>400</v>
      </c>
      <c r="E28" s="11">
        <f>FRS!E33</f>
        <v>0.14000805921772999</v>
      </c>
      <c r="F28" s="41">
        <f>FRS!F33</f>
        <v>400</v>
      </c>
      <c r="G28" s="11">
        <f>FRS!G33</f>
        <v>0.872</v>
      </c>
      <c r="H28" s="52">
        <f>FRS!H33</f>
        <v>12.0761767450765</v>
      </c>
      <c r="I28" s="10" t="str">
        <f>FRS!I33</f>
        <v>5% DA</v>
      </c>
      <c r="J28" s="10">
        <f>FRS!J33</f>
        <v>5</v>
      </c>
      <c r="K28" s="11">
        <f>FRS!K33</f>
        <v>0.872</v>
      </c>
      <c r="L28" s="173" t="str">
        <f>FRS!L33</f>
        <v>p_eff = 400 , e0_prom = 0.872</v>
      </c>
    </row>
    <row r="29" spans="1:12" x14ac:dyDescent="0.25">
      <c r="A29" s="70"/>
      <c r="B29" s="10">
        <f>FRS!B34</f>
        <v>28</v>
      </c>
      <c r="C29" s="10" t="str">
        <f>FRS!C34</f>
        <v>Fraser River</v>
      </c>
      <c r="D29" s="10">
        <f>FRS!D34</f>
        <v>400</v>
      </c>
      <c r="E29" s="11">
        <f>FRS!E34</f>
        <v>0.12692073058560699</v>
      </c>
      <c r="F29" s="41">
        <f>FRS!F34</f>
        <v>400</v>
      </c>
      <c r="G29" s="11">
        <f>FRS!G34</f>
        <v>0.872</v>
      </c>
      <c r="H29" s="52">
        <f>FRS!H34</f>
        <v>36.999628111815198</v>
      </c>
      <c r="I29" s="10" t="str">
        <f>FRS!I34</f>
        <v>5% DA</v>
      </c>
      <c r="J29" s="10">
        <f>FRS!J34</f>
        <v>5</v>
      </c>
      <c r="K29" s="11">
        <f>FRS!K34</f>
        <v>0.872</v>
      </c>
      <c r="L29" s="173" t="str">
        <f>FRS!L34</f>
        <v>p_eff = 400 , e0_prom = 0.872</v>
      </c>
    </row>
    <row r="30" spans="1:12" x14ac:dyDescent="0.25">
      <c r="A30" s="70"/>
      <c r="B30" s="10">
        <f>FRS!B35</f>
        <v>29</v>
      </c>
      <c r="C30" s="10" t="str">
        <f>FRS!C35</f>
        <v>Fraser River</v>
      </c>
      <c r="D30" s="10">
        <f>FRS!D35</f>
        <v>800</v>
      </c>
      <c r="E30" s="11">
        <f>FRS!E35</f>
        <v>0.16273687530112499</v>
      </c>
      <c r="F30" s="41">
        <f>FRS!F35</f>
        <v>800</v>
      </c>
      <c r="G30" s="11">
        <f>FRS!G35</f>
        <v>0.872</v>
      </c>
      <c r="H30" s="52">
        <f>FRS!H35</f>
        <v>2.0010537157635602</v>
      </c>
      <c r="I30" s="10" t="str">
        <f>FRS!I35</f>
        <v>5% DA</v>
      </c>
      <c r="J30" s="10">
        <f>FRS!J35</f>
        <v>6</v>
      </c>
      <c r="K30" s="11">
        <f>FRS!K35</f>
        <v>0.872</v>
      </c>
      <c r="L30" s="173" t="str">
        <f>FRS!L35</f>
        <v>p_eff = 800 , e0_prom = 0.872</v>
      </c>
    </row>
    <row r="31" spans="1:12" x14ac:dyDescent="0.25">
      <c r="A31" s="70"/>
      <c r="B31" s="10">
        <f>FRS!B36</f>
        <v>30</v>
      </c>
      <c r="C31" s="10" t="str">
        <f>FRS!C36</f>
        <v>Fraser River</v>
      </c>
      <c r="D31" s="10">
        <f>FRS!D36</f>
        <v>800</v>
      </c>
      <c r="E31" s="11">
        <f>FRS!E36</f>
        <v>0.14398188428014499</v>
      </c>
      <c r="F31" s="41">
        <f>FRS!F36</f>
        <v>800</v>
      </c>
      <c r="G31" s="11">
        <f>FRS!G36</f>
        <v>0.872</v>
      </c>
      <c r="H31" s="52">
        <f>FRS!H36</f>
        <v>7.9718501505332</v>
      </c>
      <c r="I31" s="10" t="str">
        <f>FRS!I36</f>
        <v>5% DA</v>
      </c>
      <c r="J31" s="10">
        <f>FRS!J36</f>
        <v>6</v>
      </c>
      <c r="K31" s="11">
        <f>FRS!K36</f>
        <v>0.872</v>
      </c>
      <c r="L31" s="173" t="str">
        <f>FRS!L36</f>
        <v>p_eff = 800 , e0_prom = 0.872</v>
      </c>
    </row>
    <row r="32" spans="1:12" x14ac:dyDescent="0.25">
      <c r="A32" s="70"/>
      <c r="B32" s="10">
        <f>FRS!B37</f>
        <v>31</v>
      </c>
      <c r="C32" s="10" t="str">
        <f>FRS!C37</f>
        <v>Fraser River</v>
      </c>
      <c r="D32" s="10">
        <f>FRS!D37</f>
        <v>800</v>
      </c>
      <c r="E32" s="11">
        <f>FRS!E37</f>
        <v>0.13590752923656399</v>
      </c>
      <c r="F32" s="41">
        <f>FRS!F37</f>
        <v>800</v>
      </c>
      <c r="G32" s="11">
        <f>FRS!G37</f>
        <v>0.872</v>
      </c>
      <c r="H32" s="52">
        <f>FRS!H37</f>
        <v>13.018039099468799</v>
      </c>
      <c r="I32" s="10" t="str">
        <f>FRS!I37</f>
        <v>5% DA</v>
      </c>
      <c r="J32" s="10">
        <f>FRS!J37</f>
        <v>6</v>
      </c>
      <c r="K32" s="11">
        <f>FRS!K37</f>
        <v>0.872</v>
      </c>
      <c r="L32" s="173" t="str">
        <f>FRS!L37</f>
        <v>p_eff = 800 , e0_prom = 0.872</v>
      </c>
    </row>
    <row r="33" spans="1:12" x14ac:dyDescent="0.25">
      <c r="A33" s="70"/>
      <c r="B33" s="10">
        <f>FRS!B38</f>
        <v>32</v>
      </c>
      <c r="C33" s="10" t="str">
        <f>FRS!C38</f>
        <v>Fraser River</v>
      </c>
      <c r="D33" s="10">
        <f>FRS!D38</f>
        <v>800</v>
      </c>
      <c r="E33" s="11">
        <f>FRS!E38</f>
        <v>0.12973290701239501</v>
      </c>
      <c r="F33" s="41">
        <f>FRS!F38</f>
        <v>800</v>
      </c>
      <c r="G33" s="11">
        <f>FRS!G38</f>
        <v>0.872</v>
      </c>
      <c r="H33" s="52">
        <f>FRS!H38</f>
        <v>23.012249538413698</v>
      </c>
      <c r="I33" s="10" t="str">
        <f>FRS!I38</f>
        <v>5% DA</v>
      </c>
      <c r="J33" s="10">
        <f>FRS!J38</f>
        <v>6</v>
      </c>
      <c r="K33" s="11">
        <f>FRS!K38</f>
        <v>0.872</v>
      </c>
      <c r="L33" s="173" t="str">
        <f>FRS!L38</f>
        <v>p_eff = 800 , e0_prom = 0.872</v>
      </c>
    </row>
    <row r="34" spans="1:12" x14ac:dyDescent="0.25">
      <c r="A34" s="70"/>
      <c r="B34" s="10">
        <f>FRS!B39</f>
        <v>33</v>
      </c>
      <c r="C34" s="10" t="str">
        <f>FRS!C39</f>
        <v>Fraser River</v>
      </c>
      <c r="D34" s="10">
        <f>FRS!D39</f>
        <v>1200</v>
      </c>
      <c r="E34" s="11">
        <f>FRS!E39</f>
        <v>0.14795234549516001</v>
      </c>
      <c r="F34" s="41">
        <f>FRS!F39</f>
        <v>1200</v>
      </c>
      <c r="G34" s="11">
        <f>FRS!G39</f>
        <v>0.872</v>
      </c>
      <c r="H34" s="52">
        <f>FRS!H39</f>
        <v>4.9889444600018802</v>
      </c>
      <c r="I34" s="10" t="str">
        <f>FRS!I39</f>
        <v>5% DA</v>
      </c>
      <c r="J34" s="10">
        <f>FRS!J39</f>
        <v>7</v>
      </c>
      <c r="K34" s="11">
        <f>FRS!K39</f>
        <v>0.872</v>
      </c>
      <c r="L34" s="173" t="str">
        <f>FRS!L39</f>
        <v>p_eff = 1200 , e0_prom = 0.872</v>
      </c>
    </row>
    <row r="35" spans="1:12" x14ac:dyDescent="0.25">
      <c r="A35" s="70"/>
      <c r="B35" s="10">
        <f>FRS!B40</f>
        <v>34</v>
      </c>
      <c r="C35" s="10" t="str">
        <f>FRS!C40</f>
        <v>Fraser River</v>
      </c>
      <c r="D35" s="10">
        <f>FRS!D40</f>
        <v>1200</v>
      </c>
      <c r="E35" s="11">
        <f>FRS!E40</f>
        <v>0.135054934080855</v>
      </c>
      <c r="F35" s="41">
        <f>FRS!F40</f>
        <v>1200</v>
      </c>
      <c r="G35" s="11">
        <f>FRS!G40</f>
        <v>0.872</v>
      </c>
      <c r="H35" s="52">
        <f>FRS!H40</f>
        <v>11.0219944300755</v>
      </c>
      <c r="I35" s="10" t="str">
        <f>FRS!I40</f>
        <v>5% DA</v>
      </c>
      <c r="J35" s="10">
        <f>FRS!J40</f>
        <v>7</v>
      </c>
      <c r="K35" s="11">
        <f>FRS!K40</f>
        <v>0.872</v>
      </c>
      <c r="L35" s="173" t="str">
        <f>FRS!L40</f>
        <v>p_eff = 1200 , e0_prom = 0.872</v>
      </c>
    </row>
    <row r="36" spans="1:12" x14ac:dyDescent="0.25">
      <c r="A36" s="70"/>
      <c r="B36" s="10">
        <f>FRS!B41</f>
        <v>35</v>
      </c>
      <c r="C36" s="10" t="str">
        <f>FRS!C41</f>
        <v>Fraser River</v>
      </c>
      <c r="D36" s="10">
        <f>FRS!D41</f>
        <v>1200</v>
      </c>
      <c r="E36" s="11">
        <f>FRS!E41</f>
        <v>0.13202172484779401</v>
      </c>
      <c r="F36" s="41">
        <f>FRS!F41</f>
        <v>1200</v>
      </c>
      <c r="G36" s="11">
        <f>FRS!G41</f>
        <v>0.872</v>
      </c>
      <c r="H36" s="52">
        <f>FRS!H41</f>
        <v>15.000257397699601</v>
      </c>
      <c r="I36" s="10" t="str">
        <f>FRS!I41</f>
        <v>5% DA</v>
      </c>
      <c r="J36" s="10">
        <f>FRS!J41</f>
        <v>7</v>
      </c>
      <c r="K36" s="11">
        <f>FRS!K41</f>
        <v>0.872</v>
      </c>
      <c r="L36" s="173" t="str">
        <f>FRS!L41</f>
        <v>p_eff = 1200 , e0_prom = 0.872</v>
      </c>
    </row>
    <row r="37" spans="1:12" x14ac:dyDescent="0.25">
      <c r="A37" s="70"/>
      <c r="B37" s="10">
        <f>FRS!B42</f>
        <v>36</v>
      </c>
      <c r="C37" s="10" t="str">
        <f>FRS!C42</f>
        <v>Fraser River</v>
      </c>
      <c r="D37" s="10">
        <f>FRS!D42</f>
        <v>1200</v>
      </c>
      <c r="E37" s="11">
        <f>FRS!E42</f>
        <v>0.119984477245849</v>
      </c>
      <c r="F37" s="41">
        <f>FRS!F42</f>
        <v>1200</v>
      </c>
      <c r="G37" s="11">
        <f>FRS!G42</f>
        <v>0.872</v>
      </c>
      <c r="H37" s="52">
        <f>FRS!H42</f>
        <v>44.1357886450634</v>
      </c>
      <c r="I37" s="10" t="str">
        <f>FRS!I42</f>
        <v>5% DA</v>
      </c>
      <c r="J37" s="10">
        <f>FRS!J42</f>
        <v>7</v>
      </c>
      <c r="K37" s="11">
        <f>FRS!K42</f>
        <v>0.872</v>
      </c>
      <c r="L37" s="173" t="str">
        <f>FRS!L42</f>
        <v>p_eff = 1200 , e0_prom = 0.872</v>
      </c>
    </row>
    <row r="38" spans="1:12" x14ac:dyDescent="0.25">
      <c r="A38" s="70"/>
      <c r="B38" s="10">
        <f>FRS!B43</f>
        <v>37</v>
      </c>
      <c r="C38" s="10" t="str">
        <f>FRS!C43</f>
        <v>Fraser River</v>
      </c>
      <c r="D38" s="10">
        <f>FRS!D43</f>
        <v>1200</v>
      </c>
      <c r="E38" s="11">
        <f>FRS!E43</f>
        <v>0.1140098637817</v>
      </c>
      <c r="F38" s="41">
        <f>FRS!F43</f>
        <v>1200</v>
      </c>
      <c r="G38" s="11">
        <f>FRS!G43</f>
        <v>0.872</v>
      </c>
      <c r="H38" s="52">
        <f>FRS!H43</f>
        <v>66.028036695398001</v>
      </c>
      <c r="I38" s="10" t="str">
        <f>FRS!I43</f>
        <v>5% DA</v>
      </c>
      <c r="J38" s="10">
        <f>FRS!J43</f>
        <v>7</v>
      </c>
      <c r="K38" s="11">
        <f>FRS!K43</f>
        <v>0.872</v>
      </c>
      <c r="L38" s="173" t="str">
        <f>FRS!L43</f>
        <v>p_eff = 1200 , e0_prom = 0.872</v>
      </c>
    </row>
    <row r="39" spans="1:12" x14ac:dyDescent="0.25">
      <c r="A39" s="70"/>
      <c r="B39" s="10">
        <f>FRS!B44</f>
        <v>38</v>
      </c>
      <c r="C39" s="10" t="str">
        <f>FRS!C44</f>
        <v>Fraser River</v>
      </c>
      <c r="D39" s="10">
        <f>FRS!D44</f>
        <v>100</v>
      </c>
      <c r="E39" s="11">
        <f>FRS!E44</f>
        <v>0.231022383131816</v>
      </c>
      <c r="F39" s="41">
        <f>FRS!F44</f>
        <v>100</v>
      </c>
      <c r="G39" s="11">
        <f>FRS!G44</f>
        <v>0.81120000000000003</v>
      </c>
      <c r="H39" s="52">
        <f>FRS!H44</f>
        <v>4.9971111564584803</v>
      </c>
      <c r="I39" s="10" t="str">
        <f>FRS!I44</f>
        <v>5% DA</v>
      </c>
      <c r="J39" s="10">
        <f>FRS!J44</f>
        <v>8</v>
      </c>
      <c r="K39" s="11">
        <f>FRS!K44</f>
        <v>0.81120000000000003</v>
      </c>
      <c r="L39" s="173" t="str">
        <f>FRS!L44</f>
        <v>p_eff = 100 , e0_prom = 0.811</v>
      </c>
    </row>
    <row r="40" spans="1:12" x14ac:dyDescent="0.25">
      <c r="A40" s="70"/>
      <c r="B40" s="10">
        <f>FRS!B45</f>
        <v>39</v>
      </c>
      <c r="C40" s="10" t="str">
        <f>FRS!C45</f>
        <v>Fraser River</v>
      </c>
      <c r="D40" s="10">
        <f>FRS!D45</f>
        <v>100</v>
      </c>
      <c r="E40" s="11">
        <f>FRS!E45</f>
        <v>0.22612082932664901</v>
      </c>
      <c r="F40" s="41">
        <f>FRS!F45</f>
        <v>100</v>
      </c>
      <c r="G40" s="11">
        <f>FRS!G45</f>
        <v>0.81120000000000003</v>
      </c>
      <c r="H40" s="52">
        <f>FRS!H45</f>
        <v>6.0193618496859296</v>
      </c>
      <c r="I40" s="10" t="str">
        <f>FRS!I45</f>
        <v>5% DA</v>
      </c>
      <c r="J40" s="10">
        <f>FRS!J45</f>
        <v>8</v>
      </c>
      <c r="K40" s="11">
        <f>FRS!K45</f>
        <v>0.81120000000000003</v>
      </c>
      <c r="L40" s="173" t="str">
        <f>FRS!L45</f>
        <v>p_eff = 100 , e0_prom = 0.811</v>
      </c>
    </row>
    <row r="41" spans="1:12" x14ac:dyDescent="0.25">
      <c r="A41" s="70"/>
      <c r="B41" s="10">
        <f>FRS!B46</f>
        <v>40</v>
      </c>
      <c r="C41" s="10" t="str">
        <f>FRS!C46</f>
        <v>Fraser River</v>
      </c>
      <c r="D41" s="10">
        <f>FRS!D46</f>
        <v>100</v>
      </c>
      <c r="E41" s="11">
        <f>FRS!E46</f>
        <v>0.217949330993254</v>
      </c>
      <c r="F41" s="41">
        <f>FRS!F46</f>
        <v>100</v>
      </c>
      <c r="G41" s="11">
        <f>FRS!G46</f>
        <v>0.81120000000000003</v>
      </c>
      <c r="H41" s="52">
        <f>FRS!H46</f>
        <v>7.9866058659858199</v>
      </c>
      <c r="I41" s="10" t="str">
        <f>FRS!I46</f>
        <v>5% DA</v>
      </c>
      <c r="J41" s="10">
        <f>FRS!J46</f>
        <v>8</v>
      </c>
      <c r="K41" s="11">
        <f>FRS!K46</f>
        <v>0.81120000000000003</v>
      </c>
      <c r="L41" s="173" t="str">
        <f>FRS!L46</f>
        <v>p_eff = 100 , e0_prom = 0.811</v>
      </c>
    </row>
    <row r="42" spans="1:12" x14ac:dyDescent="0.25">
      <c r="A42" s="70"/>
      <c r="B42" s="10">
        <f>FRS!B47</f>
        <v>41</v>
      </c>
      <c r="C42" s="10" t="str">
        <f>FRS!C47</f>
        <v>Fraser River</v>
      </c>
      <c r="D42" s="10">
        <f>FRS!D47</f>
        <v>100</v>
      </c>
      <c r="E42" s="11">
        <f>FRS!E47</f>
        <v>0.196709825002058</v>
      </c>
      <c r="F42" s="41">
        <f>FRS!F47</f>
        <v>100</v>
      </c>
      <c r="G42" s="11">
        <f>FRS!G47</f>
        <v>0.81120000000000003</v>
      </c>
      <c r="H42" s="52">
        <f>FRS!H47</f>
        <v>18.013937387498999</v>
      </c>
      <c r="I42" s="10" t="str">
        <f>FRS!I47</f>
        <v>5% DA</v>
      </c>
      <c r="J42" s="10">
        <f>FRS!J47</f>
        <v>8</v>
      </c>
      <c r="K42" s="11">
        <f>FRS!K47</f>
        <v>0.81120000000000003</v>
      </c>
      <c r="L42" s="173" t="str">
        <f>FRS!L47</f>
        <v>p_eff = 100 , e0_prom = 0.811</v>
      </c>
    </row>
    <row r="43" spans="1:12" x14ac:dyDescent="0.25">
      <c r="A43" s="70"/>
      <c r="B43" s="10">
        <f>FRS!B48</f>
        <v>42</v>
      </c>
      <c r="C43" s="10" t="str">
        <f>FRS!C48</f>
        <v>Fraser River</v>
      </c>
      <c r="D43" s="10">
        <f>FRS!D48</f>
        <v>100</v>
      </c>
      <c r="E43" s="11">
        <f>FRS!E48</f>
        <v>0.18367152373095399</v>
      </c>
      <c r="F43" s="41">
        <f>FRS!F48</f>
        <v>100</v>
      </c>
      <c r="G43" s="11">
        <f>FRS!G48</f>
        <v>0.81120000000000003</v>
      </c>
      <c r="H43" s="52">
        <f>FRS!H48</f>
        <v>44.036676879879899</v>
      </c>
      <c r="I43" s="10" t="str">
        <f>FRS!I48</f>
        <v>5% DA</v>
      </c>
      <c r="J43" s="10">
        <f>FRS!J48</f>
        <v>8</v>
      </c>
      <c r="K43" s="11">
        <f>FRS!K48</f>
        <v>0.81120000000000003</v>
      </c>
      <c r="L43" s="173" t="str">
        <f>FRS!L48</f>
        <v>p_eff = 100 , e0_prom = 0.811</v>
      </c>
    </row>
    <row r="44" spans="1:12" x14ac:dyDescent="0.25">
      <c r="A44" s="70"/>
      <c r="B44" s="10">
        <f>FRS!B49</f>
        <v>43</v>
      </c>
      <c r="C44" s="10" t="str">
        <f>FRS!C49</f>
        <v>Fraser River</v>
      </c>
      <c r="D44" s="10">
        <f>FRS!D49</f>
        <v>100</v>
      </c>
      <c r="E44" s="11">
        <f>FRS!E49</f>
        <v>0.16581294084470499</v>
      </c>
      <c r="F44" s="41">
        <f>FRS!F49</f>
        <v>100</v>
      </c>
      <c r="G44" s="11">
        <f>FRS!G49</f>
        <v>0.81120000000000003</v>
      </c>
      <c r="H44" s="52">
        <f>FRS!H49</f>
        <v>350.34047789169398</v>
      </c>
      <c r="I44" s="10" t="str">
        <f>FRS!I49</f>
        <v>5% DA</v>
      </c>
      <c r="J44" s="10">
        <f>FRS!J49</f>
        <v>8</v>
      </c>
      <c r="K44" s="11">
        <f>FRS!K49</f>
        <v>0.81120000000000003</v>
      </c>
      <c r="L44" s="173" t="str">
        <f>FRS!L49</f>
        <v>p_eff = 100 , e0_prom = 0.811</v>
      </c>
    </row>
    <row r="45" spans="1:12" x14ac:dyDescent="0.25">
      <c r="A45" s="70"/>
      <c r="B45" s="10">
        <f>FRS!B50</f>
        <v>44</v>
      </c>
      <c r="C45" s="10" t="str">
        <f>FRS!C50</f>
        <v>Fraser River</v>
      </c>
      <c r="D45" s="10">
        <f>FRS!D50</f>
        <v>400</v>
      </c>
      <c r="E45" s="11">
        <f>FRS!E50</f>
        <v>0.18678621035134399</v>
      </c>
      <c r="F45" s="41">
        <f>FRS!F50</f>
        <v>400</v>
      </c>
      <c r="G45" s="11">
        <f>FRS!G50</f>
        <v>0.81120000000000003</v>
      </c>
      <c r="H45" s="52">
        <f>FRS!H50</f>
        <v>5.9876430351156404</v>
      </c>
      <c r="I45" s="10" t="str">
        <f>FRS!I50</f>
        <v>5% DA</v>
      </c>
      <c r="J45" s="10">
        <f>FRS!J50</f>
        <v>9</v>
      </c>
      <c r="K45" s="11">
        <f>FRS!K50</f>
        <v>0.81120000000000003</v>
      </c>
      <c r="L45" s="173" t="str">
        <f>FRS!L50</f>
        <v>p_eff = 400 , e0_prom = 0.811</v>
      </c>
    </row>
    <row r="46" spans="1:12" x14ac:dyDescent="0.25">
      <c r="A46" s="70"/>
      <c r="B46" s="10">
        <f>FRS!B51</f>
        <v>45</v>
      </c>
      <c r="C46" s="10" t="str">
        <f>FRS!C51</f>
        <v>Fraser River</v>
      </c>
      <c r="D46" s="10">
        <f>FRS!D51</f>
        <v>400</v>
      </c>
      <c r="E46" s="11">
        <f>FRS!E51</f>
        <v>0.178000686609881</v>
      </c>
      <c r="F46" s="41">
        <f>FRS!F51</f>
        <v>400</v>
      </c>
      <c r="G46" s="11">
        <f>FRS!G51</f>
        <v>0.81120000000000003</v>
      </c>
      <c r="H46" s="52">
        <f>FRS!H51</f>
        <v>8.0002156279821008</v>
      </c>
      <c r="I46" s="10" t="str">
        <f>FRS!I51</f>
        <v>5% DA</v>
      </c>
      <c r="J46" s="10">
        <f>FRS!J51</f>
        <v>9</v>
      </c>
      <c r="K46" s="11">
        <f>FRS!K51</f>
        <v>0.81120000000000003</v>
      </c>
      <c r="L46" s="173" t="str">
        <f>FRS!L51</f>
        <v>p_eff = 400 , e0_prom = 0.811</v>
      </c>
    </row>
    <row r="47" spans="1:12" x14ac:dyDescent="0.25">
      <c r="A47" s="70"/>
      <c r="B47" s="10">
        <f>FRS!B52</f>
        <v>46</v>
      </c>
      <c r="C47" s="10" t="str">
        <f>FRS!C52</f>
        <v>Fraser River</v>
      </c>
      <c r="D47" s="10">
        <f>FRS!D52</f>
        <v>400</v>
      </c>
      <c r="E47" s="11">
        <f>FRS!E52</f>
        <v>0.15681050443055999</v>
      </c>
      <c r="F47" s="41">
        <f>FRS!F52</f>
        <v>400</v>
      </c>
      <c r="G47" s="11">
        <f>FRS!G52</f>
        <v>0.81120000000000003</v>
      </c>
      <c r="H47" s="52">
        <f>FRS!H52</f>
        <v>32.984353379078598</v>
      </c>
      <c r="I47" s="10" t="str">
        <f>FRS!I52</f>
        <v>5% DA</v>
      </c>
      <c r="J47" s="10">
        <f>FRS!J52</f>
        <v>9</v>
      </c>
      <c r="K47" s="11">
        <f>FRS!K52</f>
        <v>0.81120000000000003</v>
      </c>
      <c r="L47" s="173" t="str">
        <f>FRS!L52</f>
        <v>p_eff = 400 , e0_prom = 0.811</v>
      </c>
    </row>
    <row r="48" spans="1:12" x14ac:dyDescent="0.25">
      <c r="A48" s="70"/>
      <c r="B48" s="10">
        <f>FRS!B53</f>
        <v>47</v>
      </c>
      <c r="C48" s="10" t="str">
        <f>FRS!C53</f>
        <v>Fraser River</v>
      </c>
      <c r="D48" s="10">
        <f>FRS!D53</f>
        <v>400</v>
      </c>
      <c r="E48" s="11">
        <f>FRS!E53</f>
        <v>0.14643260626251201</v>
      </c>
      <c r="F48" s="41">
        <f>FRS!F53</f>
        <v>400</v>
      </c>
      <c r="G48" s="11">
        <f>FRS!G53</f>
        <v>0.81120000000000003</v>
      </c>
      <c r="H48" s="52">
        <f>FRS!H53</f>
        <v>77.872125612023098</v>
      </c>
      <c r="I48" s="10" t="str">
        <f>FRS!I53</f>
        <v>5% DA</v>
      </c>
      <c r="J48" s="10">
        <f>FRS!J53</f>
        <v>9</v>
      </c>
      <c r="K48" s="11">
        <f>FRS!K53</f>
        <v>0.81120000000000003</v>
      </c>
      <c r="L48" s="173" t="str">
        <f>FRS!L53</f>
        <v>p_eff = 400 , e0_prom = 0.811</v>
      </c>
    </row>
    <row r="49" spans="1:12" x14ac:dyDescent="0.25">
      <c r="A49" s="70"/>
      <c r="B49" s="10">
        <f>FRS!B54</f>
        <v>48</v>
      </c>
      <c r="C49" s="10" t="str">
        <f>FRS!C54</f>
        <v>Fraser River</v>
      </c>
      <c r="D49" s="10">
        <f>FRS!D54</f>
        <v>800</v>
      </c>
      <c r="E49" s="11">
        <f>FRS!E54</f>
        <v>0.16634149032878401</v>
      </c>
      <c r="F49" s="41">
        <f>FRS!F54</f>
        <v>800</v>
      </c>
      <c r="G49" s="11">
        <f>FRS!G54</f>
        <v>0.81120000000000003</v>
      </c>
      <c r="H49" s="52">
        <f>FRS!H54</f>
        <v>9.9872546479699604</v>
      </c>
      <c r="I49" s="10" t="str">
        <f>FRS!I54</f>
        <v>5% DA</v>
      </c>
      <c r="J49" s="10">
        <f>FRS!J54</f>
        <v>10</v>
      </c>
      <c r="K49" s="11">
        <f>FRS!K54</f>
        <v>0.81120000000000003</v>
      </c>
      <c r="L49" s="173" t="str">
        <f>FRS!L54</f>
        <v>p_eff = 800 , e0_prom = 0.811</v>
      </c>
    </row>
    <row r="50" spans="1:12" x14ac:dyDescent="0.25">
      <c r="A50" s="70"/>
      <c r="B50" s="10">
        <f>FRS!B55</f>
        <v>49</v>
      </c>
      <c r="C50" s="10" t="str">
        <f>FRS!C55</f>
        <v>Fraser River</v>
      </c>
      <c r="D50" s="10">
        <f>FRS!D55</f>
        <v>800</v>
      </c>
      <c r="E50" s="11">
        <f>FRS!E55</f>
        <v>0.145327584727133</v>
      </c>
      <c r="F50" s="41">
        <f>FRS!F55</f>
        <v>800</v>
      </c>
      <c r="G50" s="11">
        <f>FRS!G55</f>
        <v>0.81120000000000003</v>
      </c>
      <c r="H50" s="52">
        <f>FRS!H55</f>
        <v>29.027904559624901</v>
      </c>
      <c r="I50" s="10" t="str">
        <f>FRS!I55</f>
        <v>5% DA</v>
      </c>
      <c r="J50" s="10">
        <f>FRS!J55</f>
        <v>10</v>
      </c>
      <c r="K50" s="11">
        <f>FRS!K55</f>
        <v>0.81120000000000003</v>
      </c>
      <c r="L50" s="173" t="str">
        <f>FRS!L55</f>
        <v>p_eff = 800 , e0_prom = 0.811</v>
      </c>
    </row>
    <row r="51" spans="1:12" x14ac:dyDescent="0.25">
      <c r="A51" s="70"/>
      <c r="B51" s="10">
        <f>FRS!B56</f>
        <v>50</v>
      </c>
      <c r="C51" s="10" t="str">
        <f>FRS!C56</f>
        <v>Fraser River</v>
      </c>
      <c r="D51" s="10">
        <f>FRS!D56</f>
        <v>800</v>
      </c>
      <c r="E51" s="11">
        <f>FRS!E56</f>
        <v>0.14125837024737201</v>
      </c>
      <c r="F51" s="41">
        <f>FRS!F56</f>
        <v>800</v>
      </c>
      <c r="G51" s="11">
        <f>FRS!G56</f>
        <v>0.81120000000000003</v>
      </c>
      <c r="H51" s="52">
        <f>FRS!H56</f>
        <v>40.9296174322685</v>
      </c>
      <c r="I51" s="10" t="str">
        <f>FRS!I56</f>
        <v>5% DA</v>
      </c>
      <c r="J51" s="10">
        <f>FRS!J56</f>
        <v>10</v>
      </c>
      <c r="K51" s="11">
        <f>FRS!K56</f>
        <v>0.81120000000000003</v>
      </c>
      <c r="L51" s="173" t="str">
        <f>FRS!L56</f>
        <v>p_eff = 800 , e0_prom = 0.811</v>
      </c>
    </row>
    <row r="52" spans="1:12" x14ac:dyDescent="0.25">
      <c r="A52" s="70"/>
      <c r="B52" s="10">
        <f>FRS!B57</f>
        <v>51</v>
      </c>
      <c r="C52" s="10" t="str">
        <f>FRS!C57</f>
        <v>Fraser River</v>
      </c>
      <c r="D52" s="10">
        <f>FRS!D57</f>
        <v>800</v>
      </c>
      <c r="E52" s="11">
        <f>FRS!E57</f>
        <v>0.13433902413818999</v>
      </c>
      <c r="F52" s="41">
        <f>FRS!F57</f>
        <v>800</v>
      </c>
      <c r="G52" s="11">
        <f>FRS!G57</f>
        <v>0.81120000000000003</v>
      </c>
      <c r="H52" s="52">
        <f>FRS!H57</f>
        <v>71.909229055988206</v>
      </c>
      <c r="I52" s="10" t="str">
        <f>FRS!I57</f>
        <v>5% DA</v>
      </c>
      <c r="J52" s="10">
        <f>FRS!J57</f>
        <v>10</v>
      </c>
      <c r="K52" s="11">
        <f>FRS!K57</f>
        <v>0.81120000000000003</v>
      </c>
      <c r="L52" s="173" t="str">
        <f>FRS!L57</f>
        <v>p_eff = 800 , e0_prom = 0.811</v>
      </c>
    </row>
    <row r="53" spans="1:12" x14ac:dyDescent="0.25">
      <c r="A53" s="70"/>
      <c r="B53" s="10">
        <f>FRS!B58</f>
        <v>52</v>
      </c>
      <c r="C53" s="10" t="str">
        <f>FRS!C58</f>
        <v>Fraser River</v>
      </c>
      <c r="D53" s="10">
        <f>FRS!D58</f>
        <v>1200</v>
      </c>
      <c r="E53" s="11">
        <f>FRS!E58</f>
        <v>0.16203098151933401</v>
      </c>
      <c r="F53" s="41">
        <f>FRS!F58</f>
        <v>1200</v>
      </c>
      <c r="G53" s="11">
        <f>FRS!G58</f>
        <v>0.81120000000000003</v>
      </c>
      <c r="H53" s="52">
        <f>FRS!H58</f>
        <v>9.0197413172574805</v>
      </c>
      <c r="I53" s="10" t="str">
        <f>FRS!I58</f>
        <v>5% DA</v>
      </c>
      <c r="J53" s="10">
        <f>FRS!J58</f>
        <v>11</v>
      </c>
      <c r="K53" s="11">
        <f>FRS!K58</f>
        <v>0.81120000000000003</v>
      </c>
      <c r="L53" s="173" t="str">
        <f>FRS!L58</f>
        <v>p_eff = 1200 , e0_prom = 0.811</v>
      </c>
    </row>
    <row r="54" spans="1:12" x14ac:dyDescent="0.25">
      <c r="A54" s="70"/>
      <c r="B54" s="10">
        <f>FRS!B59</f>
        <v>53</v>
      </c>
      <c r="C54" s="10" t="str">
        <f>FRS!C59</f>
        <v>Fraser River</v>
      </c>
      <c r="D54" s="10">
        <f>FRS!D59</f>
        <v>1200</v>
      </c>
      <c r="E54" s="11">
        <f>FRS!E59</f>
        <v>0.14385880007917001</v>
      </c>
      <c r="F54" s="41">
        <f>FRS!F59</f>
        <v>1200</v>
      </c>
      <c r="G54" s="11">
        <f>FRS!G59</f>
        <v>0.81120000000000003</v>
      </c>
      <c r="H54" s="52">
        <f>FRS!H59</f>
        <v>18.983943980702701</v>
      </c>
      <c r="I54" s="10" t="str">
        <f>FRS!I59</f>
        <v>5% DA</v>
      </c>
      <c r="J54" s="10">
        <f>FRS!J59</f>
        <v>11</v>
      </c>
      <c r="K54" s="11">
        <f>FRS!K59</f>
        <v>0.81120000000000003</v>
      </c>
      <c r="L54" s="173" t="str">
        <f>FRS!L59</f>
        <v>p_eff = 1200 , e0_prom = 0.811</v>
      </c>
    </row>
    <row r="55" spans="1:12" x14ac:dyDescent="0.25">
      <c r="A55" s="70"/>
      <c r="B55" s="10">
        <f>FRS!B60</f>
        <v>54</v>
      </c>
      <c r="C55" s="10" t="str">
        <f>FRS!C60</f>
        <v>Fraser River</v>
      </c>
      <c r="D55" s="10">
        <f>FRS!D60</f>
        <v>1200</v>
      </c>
      <c r="E55" s="11">
        <f>FRS!E60</f>
        <v>0.14059333953384001</v>
      </c>
      <c r="F55" s="41">
        <f>FRS!F60</f>
        <v>1200</v>
      </c>
      <c r="G55" s="11">
        <f>FRS!G60</f>
        <v>0.81120000000000003</v>
      </c>
      <c r="H55" s="52">
        <f>FRS!H60</f>
        <v>22.089268734018301</v>
      </c>
      <c r="I55" s="10" t="str">
        <f>FRS!I60</f>
        <v>5% DA</v>
      </c>
      <c r="J55" s="10">
        <f>FRS!J60</f>
        <v>11</v>
      </c>
      <c r="K55" s="11">
        <f>FRS!K60</f>
        <v>0.81120000000000003</v>
      </c>
      <c r="L55" s="173" t="str">
        <f>FRS!L60</f>
        <v>p_eff = 1200 , e0_prom = 0.811</v>
      </c>
    </row>
    <row r="56" spans="1:12" x14ac:dyDescent="0.25">
      <c r="A56" s="70"/>
      <c r="B56" s="10">
        <f>FRS!B61</f>
        <v>55</v>
      </c>
      <c r="C56" s="10" t="str">
        <f>FRS!C61</f>
        <v>Fraser River</v>
      </c>
      <c r="D56" s="10">
        <f>FRS!D61</f>
        <v>1200</v>
      </c>
      <c r="E56" s="11">
        <f>FRS!E61</f>
        <v>0.117792286498482</v>
      </c>
      <c r="F56" s="41">
        <f>FRS!F61</f>
        <v>1200</v>
      </c>
      <c r="G56" s="11">
        <f>FRS!G61</f>
        <v>0.81120000000000003</v>
      </c>
      <c r="H56" s="52">
        <f>FRS!H61</f>
        <v>128.34558296386501</v>
      </c>
      <c r="I56" s="10" t="str">
        <f>FRS!I61</f>
        <v>5% DA</v>
      </c>
      <c r="J56" s="10">
        <f>FRS!J61</f>
        <v>11</v>
      </c>
      <c r="K56" s="11">
        <f>FRS!K61</f>
        <v>0.81120000000000003</v>
      </c>
      <c r="L56" s="173" t="str">
        <f>FRS!L61</f>
        <v>p_eff = 1200 , e0_prom = 0.811</v>
      </c>
    </row>
    <row r="57" spans="1:12" x14ac:dyDescent="0.25">
      <c r="A57" s="70">
        <v>2</v>
      </c>
      <c r="B57" s="10" t="str">
        <f>MONTERREY!B7</f>
        <v>M0E68C35.prn</v>
      </c>
      <c r="C57" s="10" t="str">
        <f>MONTERREY!C7</f>
        <v>Monterey 0/30</v>
      </c>
      <c r="D57" s="10">
        <f>MONTERREY!D7</f>
        <v>100</v>
      </c>
      <c r="E57" s="11">
        <f>MONTERREY!E7</f>
        <v>0.442</v>
      </c>
      <c r="F57" s="41">
        <f>MONTERREY!F7</f>
        <v>100</v>
      </c>
      <c r="G57" s="11">
        <f>MONTERREY!G7</f>
        <v>0.66700000000000004</v>
      </c>
      <c r="H57" s="52">
        <f>MONTERREY!H7</f>
        <v>33</v>
      </c>
      <c r="I57" s="10" t="str">
        <f>MONTERREY!I7</f>
        <v>5% DA</v>
      </c>
      <c r="J57" s="10">
        <f>MONTERREY!J7</f>
        <v>1</v>
      </c>
      <c r="K57" s="11">
        <f>MONTERREY!K7</f>
        <v>0.66700000000000004</v>
      </c>
      <c r="L57" s="173" t="str">
        <f>MONTERREY!L7</f>
        <v>p_eff = 100 , e0_prom = 0.667</v>
      </c>
    </row>
    <row r="58" spans="1:12" x14ac:dyDescent="0.25">
      <c r="A58" s="70"/>
      <c r="B58" s="10" t="str">
        <f>MONTERREY!B8</f>
        <v>M0E68C40.prn</v>
      </c>
      <c r="C58" s="10" t="str">
        <f>MONTERREY!C8</f>
        <v>Monterey 0/30</v>
      </c>
      <c r="D58" s="10">
        <f>MONTERREY!D8</f>
        <v>100</v>
      </c>
      <c r="E58" s="11">
        <f>MONTERREY!E8</f>
        <v>0.51</v>
      </c>
      <c r="F58" s="41">
        <f>MONTERREY!F8</f>
        <v>100</v>
      </c>
      <c r="G58" s="11">
        <f>MONTERREY!G8</f>
        <v>0.66700000000000004</v>
      </c>
      <c r="H58" s="52">
        <f>MONTERREY!H8</f>
        <v>16</v>
      </c>
      <c r="I58" s="10" t="str">
        <f>MONTERREY!I8</f>
        <v>5% DA</v>
      </c>
      <c r="J58" s="10">
        <f>MONTERREY!J8</f>
        <v>1</v>
      </c>
      <c r="K58" s="11">
        <f>MONTERREY!K8</f>
        <v>0.66700000000000004</v>
      </c>
      <c r="L58" s="173" t="str">
        <f>MONTERREY!L8</f>
        <v>p_eff = 100 , e0_prom = 0.667</v>
      </c>
    </row>
    <row r="59" spans="1:12" x14ac:dyDescent="0.25">
      <c r="A59" s="70"/>
      <c r="B59" s="10" t="str">
        <f>MONTERREY!B9</f>
        <v>M0E71C28.prn</v>
      </c>
      <c r="C59" s="10" t="str">
        <f>MONTERREY!C9</f>
        <v>Monterey 0/30</v>
      </c>
      <c r="D59" s="10">
        <f>MONTERREY!D9</f>
        <v>100</v>
      </c>
      <c r="E59" s="11">
        <f>MONTERREY!E9</f>
        <v>0.25900000000000001</v>
      </c>
      <c r="F59" s="41">
        <f>MONTERREY!F9</f>
        <v>100</v>
      </c>
      <c r="G59" s="11">
        <f>MONTERREY!G9</f>
        <v>0.68799999999999994</v>
      </c>
      <c r="H59" s="52">
        <f>MONTERREY!H9</f>
        <v>40</v>
      </c>
      <c r="I59" s="10" t="str">
        <f>MONTERREY!I9</f>
        <v>5% DA</v>
      </c>
      <c r="J59" s="10">
        <f>MONTERREY!J9</f>
        <v>2</v>
      </c>
      <c r="K59" s="11">
        <f>MONTERREY!K9</f>
        <v>0.68666666666666665</v>
      </c>
      <c r="L59" s="173" t="str">
        <f>MONTERREY!L9</f>
        <v>p_eff = 100 , e0_prom = 0.687</v>
      </c>
    </row>
    <row r="60" spans="1:12" x14ac:dyDescent="0.25">
      <c r="A60" s="70"/>
      <c r="B60" s="10" t="str">
        <f>MONTERREY!B10</f>
        <v>M0E71C31.prn</v>
      </c>
      <c r="C60" s="10" t="str">
        <f>MONTERREY!C10</f>
        <v>Monterey 0/30</v>
      </c>
      <c r="D60" s="10">
        <f>MONTERREY!D10</f>
        <v>100</v>
      </c>
      <c r="E60" s="11">
        <f>MONTERREY!E10</f>
        <v>0.27500000000000002</v>
      </c>
      <c r="F60" s="41">
        <f>MONTERREY!F10</f>
        <v>100</v>
      </c>
      <c r="G60" s="11">
        <f>MONTERREY!G10</f>
        <v>0.68300000000000005</v>
      </c>
      <c r="H60" s="52">
        <f>MONTERREY!H10</f>
        <v>13</v>
      </c>
      <c r="I60" s="10" t="str">
        <f>MONTERREY!I10</f>
        <v>5% DA</v>
      </c>
      <c r="J60" s="10">
        <f>MONTERREY!J10</f>
        <v>2</v>
      </c>
      <c r="K60" s="11">
        <f>MONTERREY!K10</f>
        <v>0.68666666666666665</v>
      </c>
      <c r="L60" s="173" t="str">
        <f>MONTERREY!L10</f>
        <v>p_eff = 100 , e0_prom = 0.687</v>
      </c>
    </row>
    <row r="61" spans="1:12" x14ac:dyDescent="0.25">
      <c r="A61" s="70"/>
      <c r="B61" s="10" t="str">
        <f>MONTERREY!B11</f>
        <v>M0E71C33.prn</v>
      </c>
      <c r="C61" s="10" t="str">
        <f>MONTERREY!C11</f>
        <v>Monterey 0/30</v>
      </c>
      <c r="D61" s="10">
        <f>MONTERREY!D11</f>
        <v>100</v>
      </c>
      <c r="E61" s="11">
        <f>MONTERREY!E11</f>
        <v>0.308</v>
      </c>
      <c r="F61" s="41">
        <f>MONTERREY!F11</f>
        <v>100</v>
      </c>
      <c r="G61" s="11">
        <f>MONTERREY!G11</f>
        <v>0.68899999999999995</v>
      </c>
      <c r="H61" s="52">
        <f>MONTERREY!H11</f>
        <v>13</v>
      </c>
      <c r="I61" s="10" t="str">
        <f>MONTERREY!I11</f>
        <v>5% DA</v>
      </c>
      <c r="J61" s="10">
        <f>MONTERREY!J11</f>
        <v>2</v>
      </c>
      <c r="K61" s="11">
        <f>MONTERREY!K11</f>
        <v>0.68666666666666665</v>
      </c>
      <c r="L61" s="173" t="str">
        <f>MONTERREY!L11</f>
        <v>p_eff = 100 , e0_prom = 0.687</v>
      </c>
    </row>
    <row r="62" spans="1:12" x14ac:dyDescent="0.25">
      <c r="A62" s="70"/>
      <c r="B62" s="10" t="str">
        <f>MONTERREY!B12</f>
        <v>M0E72C27.prn</v>
      </c>
      <c r="C62" s="10" t="str">
        <f>MONTERREY!C12</f>
        <v>Monterey 0/30</v>
      </c>
      <c r="D62" s="10">
        <f>MONTERREY!D12</f>
        <v>100</v>
      </c>
      <c r="E62" s="11">
        <f>MONTERREY!E12</f>
        <v>0.36299999999999999</v>
      </c>
      <c r="F62" s="41">
        <f>MONTERREY!F12</f>
        <v>100</v>
      </c>
      <c r="G62" s="11">
        <f>MONTERREY!G12</f>
        <v>0.69699999999999995</v>
      </c>
      <c r="H62" s="52">
        <f>MONTERREY!H12</f>
        <v>77</v>
      </c>
      <c r="I62" s="10" t="str">
        <f>MONTERREY!I12</f>
        <v>5% DA</v>
      </c>
      <c r="J62" s="10">
        <f>MONTERREY!J12</f>
        <v>3</v>
      </c>
      <c r="K62" s="11">
        <f>MONTERREY!K12</f>
        <v>0.70299999999999996</v>
      </c>
      <c r="L62" s="173" t="str">
        <f>MONTERREY!L12</f>
        <v>p_eff = 100 , e0_prom = 0.703</v>
      </c>
    </row>
    <row r="63" spans="1:12" x14ac:dyDescent="0.25">
      <c r="A63" s="70"/>
      <c r="B63" s="10" t="str">
        <f>MONTERREY!B13</f>
        <v>M0E72C30.prn</v>
      </c>
      <c r="C63" s="10" t="str">
        <f>MONTERREY!C13</f>
        <v>Monterey 0/30</v>
      </c>
      <c r="D63" s="10">
        <f>MONTERREY!D13</f>
        <v>100</v>
      </c>
      <c r="E63" s="11">
        <f>MONTERREY!E13</f>
        <v>0.38700000000000001</v>
      </c>
      <c r="F63" s="41">
        <f>MONTERREY!F13</f>
        <v>100</v>
      </c>
      <c r="G63" s="11">
        <f>MONTERREY!G13</f>
        <v>0.69899999999999995</v>
      </c>
      <c r="H63" s="52">
        <f>MONTERREY!H13</f>
        <v>61</v>
      </c>
      <c r="I63" s="10" t="str">
        <f>MONTERREY!I13</f>
        <v>5% DA</v>
      </c>
      <c r="J63" s="10">
        <f>MONTERREY!J13</f>
        <v>3</v>
      </c>
      <c r="K63" s="11">
        <f>MONTERREY!K13</f>
        <v>0.70299999999999996</v>
      </c>
      <c r="L63" s="173" t="str">
        <f>MONTERREY!L13</f>
        <v>p_eff = 100 , e0_prom = 0.703</v>
      </c>
    </row>
    <row r="64" spans="1:12" x14ac:dyDescent="0.25">
      <c r="A64" s="70"/>
      <c r="B64" s="10" t="str">
        <f>MONTERREY!B14</f>
        <v>M0E72C35.prn</v>
      </c>
      <c r="C64" s="10" t="str">
        <f>MONTERREY!C14</f>
        <v>Monterey 0/30</v>
      </c>
      <c r="D64" s="10">
        <f>MONTERREY!D14</f>
        <v>100</v>
      </c>
      <c r="E64" s="11">
        <f>MONTERREY!E14</f>
        <v>0.439</v>
      </c>
      <c r="F64" s="41">
        <f>MONTERREY!F14</f>
        <v>100</v>
      </c>
      <c r="G64" s="11">
        <f>MONTERREY!G14</f>
        <v>0.69899999999999995</v>
      </c>
      <c r="H64" s="52">
        <f>MONTERREY!H14</f>
        <v>14</v>
      </c>
      <c r="I64" s="10" t="str">
        <f>MONTERREY!I14</f>
        <v>5% DA</v>
      </c>
      <c r="J64" s="10">
        <f>MONTERREY!J14</f>
        <v>3</v>
      </c>
      <c r="K64" s="11">
        <f>MONTERREY!K14</f>
        <v>0.70299999999999996</v>
      </c>
      <c r="L64" s="173" t="str">
        <f>MONTERREY!L14</f>
        <v>p_eff = 100 , e0_prom = 0.703</v>
      </c>
    </row>
    <row r="65" spans="1:12" x14ac:dyDescent="0.25">
      <c r="A65" s="70"/>
      <c r="B65" s="10" t="str">
        <f>MONTERREY!B15</f>
        <v>M0E73C31.prn</v>
      </c>
      <c r="C65" s="10" t="str">
        <f>MONTERREY!C15</f>
        <v>Monterey 0/30</v>
      </c>
      <c r="D65" s="10">
        <f>MONTERREY!D15</f>
        <v>100</v>
      </c>
      <c r="E65" s="11">
        <f>MONTERREY!E15</f>
        <v>0.374</v>
      </c>
      <c r="F65" s="41">
        <f>MONTERREY!F15</f>
        <v>100</v>
      </c>
      <c r="G65" s="11">
        <f>MONTERREY!G15</f>
        <v>0.71</v>
      </c>
      <c r="H65" s="52">
        <f>MONTERREY!H15</f>
        <v>17</v>
      </c>
      <c r="I65" s="10" t="str">
        <f>MONTERREY!I15</f>
        <v>5% DA</v>
      </c>
      <c r="J65" s="10">
        <f>MONTERREY!J15</f>
        <v>3</v>
      </c>
      <c r="K65" s="11">
        <f>MONTERREY!K15</f>
        <v>0.70299999999999996</v>
      </c>
      <c r="L65" s="173" t="str">
        <f>MONTERREY!L15</f>
        <v>p_eff = 100 , e0_prom = 0.703</v>
      </c>
    </row>
    <row r="66" spans="1:12" x14ac:dyDescent="0.25">
      <c r="A66" s="70"/>
      <c r="B66" s="10" t="str">
        <f>MONTERREY!B16</f>
        <v>M0E73C37.prn</v>
      </c>
      <c r="C66" s="10" t="str">
        <f>MONTERREY!C16</f>
        <v>Monterey 0/30</v>
      </c>
      <c r="D66" s="10">
        <f>MONTERREY!D16</f>
        <v>100</v>
      </c>
      <c r="E66" s="11">
        <f>MONTERREY!E16</f>
        <v>0.442</v>
      </c>
      <c r="F66" s="41">
        <f>MONTERREY!F16</f>
        <v>100</v>
      </c>
      <c r="G66" s="11">
        <f>MONTERREY!G16</f>
        <v>0.71</v>
      </c>
      <c r="H66" s="52">
        <f>MONTERREY!H16</f>
        <v>13</v>
      </c>
      <c r="I66" s="10" t="str">
        <f>MONTERREY!I16</f>
        <v>5% DA</v>
      </c>
      <c r="J66" s="10">
        <f>MONTERREY!J16</f>
        <v>3</v>
      </c>
      <c r="K66" s="11">
        <f>MONTERREY!K16</f>
        <v>0.70299999999999996</v>
      </c>
      <c r="L66" s="173" t="str">
        <f>MONTERREY!L16</f>
        <v>p_eff = 100 , e0_prom = 0.703</v>
      </c>
    </row>
    <row r="67" spans="1:12" x14ac:dyDescent="0.25">
      <c r="A67" s="70"/>
      <c r="B67" s="10" t="str">
        <f>MONTERREY!B17</f>
        <v>M0E74C22.prn</v>
      </c>
      <c r="C67" s="10" t="str">
        <f>MONTERREY!C17</f>
        <v>Monterey 0/30</v>
      </c>
      <c r="D67" s="10">
        <f>MONTERREY!D17</f>
        <v>100</v>
      </c>
      <c r="E67" s="11">
        <f>MONTERREY!E17</f>
        <v>0.35499999999999998</v>
      </c>
      <c r="F67" s="41">
        <f>MONTERREY!F17</f>
        <v>100</v>
      </c>
      <c r="G67" s="11">
        <f>MONTERREY!G17</f>
        <v>0.73299999999999998</v>
      </c>
      <c r="H67" s="52">
        <f>MONTERREY!H17</f>
        <v>112</v>
      </c>
      <c r="I67" s="10" t="str">
        <f>MONTERREY!I17</f>
        <v>5% DA</v>
      </c>
      <c r="J67" s="10" t="str">
        <f>MONTERREY!J17</f>
        <v>-</v>
      </c>
      <c r="K67" s="11" t="str">
        <f>MONTERREY!K17</f>
        <v>-</v>
      </c>
      <c r="L67" s="173" t="str">
        <f>MONTERREY!L17</f>
        <v>-</v>
      </c>
    </row>
    <row r="68" spans="1:12" x14ac:dyDescent="0.25">
      <c r="A68" s="70"/>
      <c r="B68" s="10" t="str">
        <f>MONTERREY!B18</f>
        <v>M0E75C22.prn</v>
      </c>
      <c r="C68" s="10" t="str">
        <f>MONTERREY!C18</f>
        <v>Monterey 0/30</v>
      </c>
      <c r="D68" s="10">
        <f>MONTERREY!D18</f>
        <v>100</v>
      </c>
      <c r="E68" s="11">
        <f>MONTERREY!E18</f>
        <v>0.40200000000000002</v>
      </c>
      <c r="F68" s="41">
        <f>MONTERREY!F18</f>
        <v>100</v>
      </c>
      <c r="G68" s="11">
        <f>MONTERREY!G18</f>
        <v>0.73299999999999998</v>
      </c>
      <c r="H68" s="52">
        <f>MONTERREY!H18</f>
        <v>244</v>
      </c>
      <c r="I68" s="10" t="str">
        <f>MONTERREY!I18</f>
        <v>5% DA</v>
      </c>
      <c r="J68" s="10" t="str">
        <f>MONTERREY!J18</f>
        <v>-</v>
      </c>
      <c r="K68" s="11" t="str">
        <f>MONTERREY!K18</f>
        <v>-</v>
      </c>
      <c r="L68" s="173" t="str">
        <f>MONTERREY!L18</f>
        <v>-</v>
      </c>
    </row>
    <row r="69" spans="1:12" x14ac:dyDescent="0.25">
      <c r="A69" s="70"/>
      <c r="B69" s="10" t="str">
        <f>MONTERREY!B19</f>
        <v>M0E75C25.prn</v>
      </c>
      <c r="C69" s="10" t="str">
        <f>MONTERREY!C19</f>
        <v>Monterey 0/30</v>
      </c>
      <c r="D69" s="10">
        <f>MONTERREY!D19</f>
        <v>100</v>
      </c>
      <c r="E69" s="11">
        <f>MONTERREY!E19</f>
        <v>0.29399999999999998</v>
      </c>
      <c r="F69" s="41">
        <f>MONTERREY!F19</f>
        <v>100</v>
      </c>
      <c r="G69" s="11">
        <f>MONTERREY!G19</f>
        <v>0.73099999999999998</v>
      </c>
      <c r="H69" s="52">
        <f>MONTERREY!H19</f>
        <v>36</v>
      </c>
      <c r="I69" s="10" t="str">
        <f>MONTERREY!I19</f>
        <v>5% DA</v>
      </c>
      <c r="J69" s="10">
        <f>MONTERREY!J19</f>
        <v>4</v>
      </c>
      <c r="K69" s="11">
        <f>MONTERREY!K19</f>
        <v>0.73499999999999988</v>
      </c>
      <c r="L69" s="173" t="str">
        <f>MONTERREY!L19</f>
        <v>p_eff = 100 , e0_prom = 0.735</v>
      </c>
    </row>
    <row r="70" spans="1:12" x14ac:dyDescent="0.25">
      <c r="A70" s="70"/>
      <c r="B70" s="10" t="str">
        <f>MONTERREY!B20</f>
        <v>M0E75C30.prn</v>
      </c>
      <c r="C70" s="10" t="str">
        <f>MONTERREY!C20</f>
        <v>Monterey 0/30</v>
      </c>
      <c r="D70" s="10">
        <f>MONTERREY!D20</f>
        <v>100</v>
      </c>
      <c r="E70" s="11">
        <f>MONTERREY!E20</f>
        <v>0.35099999999999998</v>
      </c>
      <c r="F70" s="41">
        <f>MONTERREY!F20</f>
        <v>100</v>
      </c>
      <c r="G70" s="11">
        <f>MONTERREY!G20</f>
        <v>0.73</v>
      </c>
      <c r="H70" s="52">
        <f>MONTERREY!H20</f>
        <v>8</v>
      </c>
      <c r="I70" s="10" t="str">
        <f>MONTERREY!I20</f>
        <v>5% DA</v>
      </c>
      <c r="J70" s="10">
        <f>MONTERREY!J20</f>
        <v>4</v>
      </c>
      <c r="K70" s="11">
        <f>MONTERREY!K20</f>
        <v>0.73499999999999988</v>
      </c>
      <c r="L70" s="173" t="str">
        <f>MONTERREY!L20</f>
        <v>p_eff = 100 , e0_prom = 0.735</v>
      </c>
    </row>
    <row r="71" spans="1:12" x14ac:dyDescent="0.25">
      <c r="A71" s="70"/>
      <c r="B71" s="10" t="str">
        <f>MONTERREY!B21</f>
        <v>M0E76C25.prn</v>
      </c>
      <c r="C71" s="10" t="str">
        <f>MONTERREY!C21</f>
        <v>Monterey 0/30</v>
      </c>
      <c r="D71" s="10">
        <f>MONTERREY!D21</f>
        <v>100</v>
      </c>
      <c r="E71" s="11">
        <f>MONTERREY!E21</f>
        <v>0.3</v>
      </c>
      <c r="F71" s="41">
        <f>MONTERREY!F21</f>
        <v>100</v>
      </c>
      <c r="G71" s="11">
        <f>MONTERREY!G21</f>
        <v>0.74</v>
      </c>
      <c r="H71" s="52">
        <f>MONTERREY!H21</f>
        <v>37</v>
      </c>
      <c r="I71" s="10" t="str">
        <f>MONTERREY!I21</f>
        <v>5% DA</v>
      </c>
      <c r="J71" s="10">
        <f>MONTERREY!J21</f>
        <v>4</v>
      </c>
      <c r="K71" s="11">
        <f>MONTERREY!K21</f>
        <v>0.73499999999999988</v>
      </c>
      <c r="L71" s="173" t="str">
        <f>MONTERREY!L21</f>
        <v>p_eff = 100 , e0_prom = 0.735</v>
      </c>
    </row>
    <row r="72" spans="1:12" x14ac:dyDescent="0.25">
      <c r="A72" s="70"/>
      <c r="B72" s="10" t="str">
        <f>MONTERREY!B22</f>
        <v>M0E76C28.prn</v>
      </c>
      <c r="C72" s="10" t="str">
        <f>MONTERREY!C22</f>
        <v>Monterey 0/30</v>
      </c>
      <c r="D72" s="10">
        <f>MONTERREY!D22</f>
        <v>100</v>
      </c>
      <c r="E72" s="11">
        <f>MONTERREY!E22</f>
        <v>0.35099999999999998</v>
      </c>
      <c r="F72" s="41">
        <f>MONTERREY!F22</f>
        <v>100</v>
      </c>
      <c r="G72" s="11">
        <f>MONTERREY!G22</f>
        <v>0.73899999999999999</v>
      </c>
      <c r="H72" s="52">
        <f>MONTERREY!H22</f>
        <v>13</v>
      </c>
      <c r="I72" s="10" t="str">
        <f>MONTERREY!I22</f>
        <v>5% DA</v>
      </c>
      <c r="J72" s="10">
        <f>MONTERREY!J22</f>
        <v>4</v>
      </c>
      <c r="K72" s="11">
        <f>MONTERREY!K22</f>
        <v>0.73499999999999988</v>
      </c>
      <c r="L72" s="173" t="str">
        <f>MONTERREY!L22</f>
        <v>p_eff = 100 , e0_prom = 0.735</v>
      </c>
    </row>
    <row r="73" spans="1:12" x14ac:dyDescent="0.25">
      <c r="A73" s="70"/>
      <c r="B73" s="10" t="str">
        <f>MONTERREY!B23</f>
        <v>M0E68C35.prn</v>
      </c>
      <c r="C73" s="10" t="str">
        <f>MONTERREY!C23</f>
        <v>Monterey 0/30</v>
      </c>
      <c r="D73" s="10">
        <f>MONTERREY!D23</f>
        <v>100</v>
      </c>
      <c r="E73" s="11">
        <f>MONTERREY!E23</f>
        <v>0.442</v>
      </c>
      <c r="F73" s="41">
        <f>MONTERREY!F23</f>
        <v>100</v>
      </c>
      <c r="G73" s="11">
        <f>MONTERREY!G23</f>
        <v>0.66700000000000004</v>
      </c>
      <c r="H73" s="52">
        <f>MONTERREY!H23</f>
        <v>31</v>
      </c>
      <c r="I73" s="10" t="str">
        <f>MONTERREY!I23</f>
        <v>ru=1</v>
      </c>
      <c r="J73" s="10">
        <f>MONTERREY!J23</f>
        <v>5</v>
      </c>
      <c r="K73" s="11">
        <f>MONTERREY!K23</f>
        <v>0.66700000000000004</v>
      </c>
      <c r="L73" s="173" t="str">
        <f>MONTERREY!L23</f>
        <v>p_eff = 100 , e0_prom = 0.667</v>
      </c>
    </row>
    <row r="74" spans="1:12" x14ac:dyDescent="0.25">
      <c r="A74" s="70"/>
      <c r="B74" s="10" t="str">
        <f>MONTERREY!B24</f>
        <v>M0E68C40.prn</v>
      </c>
      <c r="C74" s="10" t="str">
        <f>MONTERREY!C24</f>
        <v>Monterey 0/30</v>
      </c>
      <c r="D74" s="10">
        <f>MONTERREY!D24</f>
        <v>100</v>
      </c>
      <c r="E74" s="11">
        <f>MONTERREY!E24</f>
        <v>0.51</v>
      </c>
      <c r="F74" s="41">
        <f>MONTERREY!F24</f>
        <v>100</v>
      </c>
      <c r="G74" s="11">
        <f>MONTERREY!G24</f>
        <v>0.66700000000000004</v>
      </c>
      <c r="H74" s="52">
        <f>MONTERREY!H24</f>
        <v>13</v>
      </c>
      <c r="I74" s="10" t="str">
        <f>MONTERREY!I24</f>
        <v>ru=1</v>
      </c>
      <c r="J74" s="10">
        <f>MONTERREY!J24</f>
        <v>5</v>
      </c>
      <c r="K74" s="11">
        <f>MONTERREY!K24</f>
        <v>0.66700000000000004</v>
      </c>
      <c r="L74" s="173" t="str">
        <f>MONTERREY!L24</f>
        <v>p_eff = 100 , e0_prom = 0.667</v>
      </c>
    </row>
    <row r="75" spans="1:12" x14ac:dyDescent="0.25">
      <c r="A75" s="70"/>
      <c r="B75" s="10" t="str">
        <f>MONTERREY!B25</f>
        <v>M0E71C28.prn</v>
      </c>
      <c r="C75" s="10" t="str">
        <f>MONTERREY!C25</f>
        <v>Monterey 0/30</v>
      </c>
      <c r="D75" s="10">
        <f>MONTERREY!D25</f>
        <v>100</v>
      </c>
      <c r="E75" s="11">
        <f>MONTERREY!E25</f>
        <v>0.25900000000000001</v>
      </c>
      <c r="F75" s="41">
        <f>MONTERREY!F25</f>
        <v>100</v>
      </c>
      <c r="G75" s="11">
        <f>MONTERREY!G25</f>
        <v>0.68799999999999994</v>
      </c>
      <c r="H75" s="52">
        <f>MONTERREY!H25</f>
        <v>39</v>
      </c>
      <c r="I75" s="10" t="str">
        <f>MONTERREY!I25</f>
        <v>ru=1</v>
      </c>
      <c r="J75" s="10">
        <f>MONTERREY!J25</f>
        <v>6</v>
      </c>
      <c r="K75" s="11">
        <f>MONTERREY!K25</f>
        <v>0.68666666666666665</v>
      </c>
      <c r="L75" s="173" t="str">
        <f>MONTERREY!L25</f>
        <v>p_eff = 100 , e0_prom = 0.687</v>
      </c>
    </row>
    <row r="76" spans="1:12" x14ac:dyDescent="0.25">
      <c r="A76" s="70"/>
      <c r="B76" s="10" t="str">
        <f>MONTERREY!B26</f>
        <v>M0E71C31.prn</v>
      </c>
      <c r="C76" s="10" t="str">
        <f>MONTERREY!C26</f>
        <v>Monterey 0/30</v>
      </c>
      <c r="D76" s="10">
        <f>MONTERREY!D26</f>
        <v>100</v>
      </c>
      <c r="E76" s="11">
        <f>MONTERREY!E26</f>
        <v>0.27500000000000002</v>
      </c>
      <c r="F76" s="41">
        <f>MONTERREY!F26</f>
        <v>100</v>
      </c>
      <c r="G76" s="11">
        <f>MONTERREY!G26</f>
        <v>0.68300000000000005</v>
      </c>
      <c r="H76" s="52">
        <f>MONTERREY!H26</f>
        <v>12</v>
      </c>
      <c r="I76" s="10" t="str">
        <f>MONTERREY!I26</f>
        <v>ru=1</v>
      </c>
      <c r="J76" s="10">
        <f>MONTERREY!J26</f>
        <v>6</v>
      </c>
      <c r="K76" s="11">
        <f>MONTERREY!K26</f>
        <v>0.68666666666666665</v>
      </c>
      <c r="L76" s="173" t="str">
        <f>MONTERREY!L26</f>
        <v>p_eff = 100 , e0_prom = 0.687</v>
      </c>
    </row>
    <row r="77" spans="1:12" x14ac:dyDescent="0.25">
      <c r="A77" s="70"/>
      <c r="B77" s="10" t="str">
        <f>MONTERREY!B27</f>
        <v>M0E71C33.prn</v>
      </c>
      <c r="C77" s="10" t="str">
        <f>MONTERREY!C27</f>
        <v>Monterey 0/30</v>
      </c>
      <c r="D77" s="10">
        <f>MONTERREY!D27</f>
        <v>100</v>
      </c>
      <c r="E77" s="11">
        <f>MONTERREY!E27</f>
        <v>0.308</v>
      </c>
      <c r="F77" s="41">
        <f>MONTERREY!F27</f>
        <v>100</v>
      </c>
      <c r="G77" s="11">
        <f>MONTERREY!G27</f>
        <v>0.68899999999999995</v>
      </c>
      <c r="H77" s="52">
        <f>MONTERREY!H27</f>
        <v>12</v>
      </c>
      <c r="I77" s="10" t="str">
        <f>MONTERREY!I27</f>
        <v>ru=1</v>
      </c>
      <c r="J77" s="10">
        <f>MONTERREY!J27</f>
        <v>6</v>
      </c>
      <c r="K77" s="11">
        <f>MONTERREY!K27</f>
        <v>0.68666666666666665</v>
      </c>
      <c r="L77" s="173" t="str">
        <f>MONTERREY!L27</f>
        <v>p_eff = 100 , e0_prom = 0.687</v>
      </c>
    </row>
    <row r="78" spans="1:12" x14ac:dyDescent="0.25">
      <c r="A78" s="70"/>
      <c r="B78" s="10" t="str">
        <f>MONTERREY!B28</f>
        <v>M0E72C27.prn</v>
      </c>
      <c r="C78" s="10" t="str">
        <f>MONTERREY!C28</f>
        <v>Monterey 0/30</v>
      </c>
      <c r="D78" s="10">
        <f>MONTERREY!D28</f>
        <v>100</v>
      </c>
      <c r="E78" s="11">
        <f>MONTERREY!E28</f>
        <v>0.36299999999999999</v>
      </c>
      <c r="F78" s="41">
        <f>MONTERREY!F28</f>
        <v>100</v>
      </c>
      <c r="G78" s="11">
        <f>MONTERREY!G28</f>
        <v>0.69699999999999995</v>
      </c>
      <c r="H78" s="52">
        <f>MONTERREY!H28</f>
        <v>74</v>
      </c>
      <c r="I78" s="10" t="str">
        <f>MONTERREY!I28</f>
        <v>ru=1</v>
      </c>
      <c r="J78" s="10">
        <f>MONTERREY!J28</f>
        <v>7</v>
      </c>
      <c r="K78" s="11">
        <f>MONTERREY!K28</f>
        <v>0.70299999999999996</v>
      </c>
      <c r="L78" s="173" t="str">
        <f>MONTERREY!L28</f>
        <v>p_eff = 100 , e0_prom = 0.703</v>
      </c>
    </row>
    <row r="79" spans="1:12" x14ac:dyDescent="0.25">
      <c r="A79" s="70"/>
      <c r="B79" s="10" t="str">
        <f>MONTERREY!B29</f>
        <v>M0E72C30.prn</v>
      </c>
      <c r="C79" s="10" t="str">
        <f>MONTERREY!C29</f>
        <v>Monterey 0/30</v>
      </c>
      <c r="D79" s="10">
        <f>MONTERREY!D29</f>
        <v>100</v>
      </c>
      <c r="E79" s="11">
        <f>MONTERREY!E29</f>
        <v>0.38700000000000001</v>
      </c>
      <c r="F79" s="41">
        <f>MONTERREY!F29</f>
        <v>100</v>
      </c>
      <c r="G79" s="11">
        <f>MONTERREY!G29</f>
        <v>0.69899999999999995</v>
      </c>
      <c r="H79" s="52">
        <f>MONTERREY!H29</f>
        <v>58</v>
      </c>
      <c r="I79" s="10" t="str">
        <f>MONTERREY!I29</f>
        <v>ru=1</v>
      </c>
      <c r="J79" s="10">
        <f>MONTERREY!J29</f>
        <v>7</v>
      </c>
      <c r="K79" s="11">
        <f>MONTERREY!K29</f>
        <v>0.70299999999999996</v>
      </c>
      <c r="L79" s="173" t="str">
        <f>MONTERREY!L29</f>
        <v>p_eff = 100 , e0_prom = 0.703</v>
      </c>
    </row>
    <row r="80" spans="1:12" x14ac:dyDescent="0.25">
      <c r="A80" s="70"/>
      <c r="B80" s="10" t="str">
        <f>MONTERREY!B30</f>
        <v>M0E72C35.prn</v>
      </c>
      <c r="C80" s="10" t="str">
        <f>MONTERREY!C30</f>
        <v>Monterey 0/30</v>
      </c>
      <c r="D80" s="10">
        <f>MONTERREY!D30</f>
        <v>100</v>
      </c>
      <c r="E80" s="11">
        <f>MONTERREY!E30</f>
        <v>0.439</v>
      </c>
      <c r="F80" s="41">
        <f>MONTERREY!F30</f>
        <v>100</v>
      </c>
      <c r="G80" s="11">
        <f>MONTERREY!G30</f>
        <v>0.69899999999999995</v>
      </c>
      <c r="H80" s="52">
        <f>MONTERREY!H30</f>
        <v>13</v>
      </c>
      <c r="I80" s="10" t="str">
        <f>MONTERREY!I30</f>
        <v>ru=1</v>
      </c>
      <c r="J80" s="10">
        <f>MONTERREY!J30</f>
        <v>7</v>
      </c>
      <c r="K80" s="11">
        <f>MONTERREY!K30</f>
        <v>0.70299999999999996</v>
      </c>
      <c r="L80" s="173" t="str">
        <f>MONTERREY!L30</f>
        <v>p_eff = 100 , e0_prom = 0.703</v>
      </c>
    </row>
    <row r="81" spans="1:12" x14ac:dyDescent="0.25">
      <c r="A81" s="70"/>
      <c r="B81" s="10" t="str">
        <f>MONTERREY!B31</f>
        <v>M0E73C31.prn</v>
      </c>
      <c r="C81" s="10" t="str">
        <f>MONTERREY!C31</f>
        <v>Monterey 0/30</v>
      </c>
      <c r="D81" s="10">
        <f>MONTERREY!D31</f>
        <v>100</v>
      </c>
      <c r="E81" s="11">
        <f>MONTERREY!E31</f>
        <v>0.374</v>
      </c>
      <c r="F81" s="41">
        <f>MONTERREY!F31</f>
        <v>100</v>
      </c>
      <c r="G81" s="11">
        <f>MONTERREY!G31</f>
        <v>0.71</v>
      </c>
      <c r="H81" s="52">
        <f>MONTERREY!H31</f>
        <v>16</v>
      </c>
      <c r="I81" s="10" t="str">
        <f>MONTERREY!I31</f>
        <v>ru=1</v>
      </c>
      <c r="J81" s="10">
        <f>MONTERREY!J31</f>
        <v>7</v>
      </c>
      <c r="K81" s="11">
        <f>MONTERREY!K31</f>
        <v>0.70299999999999996</v>
      </c>
      <c r="L81" s="173" t="str">
        <f>MONTERREY!L31</f>
        <v>p_eff = 100 , e0_prom = 0.703</v>
      </c>
    </row>
    <row r="82" spans="1:12" x14ac:dyDescent="0.25">
      <c r="A82" s="70"/>
      <c r="B82" s="10" t="str">
        <f>MONTERREY!B32</f>
        <v>M0E73C37.prn</v>
      </c>
      <c r="C82" s="10" t="str">
        <f>MONTERREY!C32</f>
        <v>Monterey 0/30</v>
      </c>
      <c r="D82" s="10">
        <f>MONTERREY!D32</f>
        <v>100</v>
      </c>
      <c r="E82" s="11">
        <f>MONTERREY!E32</f>
        <v>0.442</v>
      </c>
      <c r="F82" s="41">
        <f>MONTERREY!F32</f>
        <v>100</v>
      </c>
      <c r="G82" s="11">
        <f>MONTERREY!G32</f>
        <v>0.71</v>
      </c>
      <c r="H82" s="52">
        <f>MONTERREY!H32</f>
        <v>12</v>
      </c>
      <c r="I82" s="10" t="str">
        <f>MONTERREY!I32</f>
        <v>ru=1</v>
      </c>
      <c r="J82" s="10">
        <f>MONTERREY!J32</f>
        <v>7</v>
      </c>
      <c r="K82" s="11">
        <f>MONTERREY!K32</f>
        <v>0.70299999999999996</v>
      </c>
      <c r="L82" s="173" t="str">
        <f>MONTERREY!L32</f>
        <v>p_eff = 100 , e0_prom = 0.703</v>
      </c>
    </row>
    <row r="83" spans="1:12" x14ac:dyDescent="0.25">
      <c r="A83" s="70"/>
      <c r="B83" s="10" t="str">
        <f>MONTERREY!B33</f>
        <v>M0E74C22.prn</v>
      </c>
      <c r="C83" s="10" t="str">
        <f>MONTERREY!C33</f>
        <v>Monterey 0/30</v>
      </c>
      <c r="D83" s="10">
        <f>MONTERREY!D33</f>
        <v>100</v>
      </c>
      <c r="E83" s="11">
        <f>MONTERREY!E33</f>
        <v>0.35499999999999998</v>
      </c>
      <c r="F83" s="41">
        <f>MONTERREY!F33</f>
        <v>100</v>
      </c>
      <c r="G83" s="11">
        <f>MONTERREY!G33</f>
        <v>0.73299999999999998</v>
      </c>
      <c r="H83" s="52">
        <f>MONTERREY!H33</f>
        <v>109</v>
      </c>
      <c r="I83" s="10" t="str">
        <f>MONTERREY!I33</f>
        <v>ru=1</v>
      </c>
      <c r="J83" s="10" t="str">
        <f>MONTERREY!J33</f>
        <v>-</v>
      </c>
      <c r="K83" s="11" t="str">
        <f>MONTERREY!K33</f>
        <v>-</v>
      </c>
      <c r="L83" s="173" t="str">
        <f>MONTERREY!L33</f>
        <v>-</v>
      </c>
    </row>
    <row r="84" spans="1:12" x14ac:dyDescent="0.25">
      <c r="A84" s="70"/>
      <c r="B84" s="10" t="str">
        <f>MONTERREY!B34</f>
        <v>M0E74C25.prn</v>
      </c>
      <c r="C84" s="10" t="str">
        <f>MONTERREY!C34</f>
        <v>Monterey 0/30</v>
      </c>
      <c r="D84" s="10">
        <f>MONTERREY!D34</f>
        <v>100</v>
      </c>
      <c r="E84" s="11">
        <f>MONTERREY!E34</f>
        <v>0.38</v>
      </c>
      <c r="F84" s="41">
        <f>MONTERREY!F34</f>
        <v>100</v>
      </c>
      <c r="G84" s="11">
        <f>MONTERREY!G34</f>
        <v>0.73199999999999998</v>
      </c>
      <c r="H84" s="52">
        <f>MONTERREY!H34</f>
        <v>51</v>
      </c>
      <c r="I84" s="10" t="str">
        <f>MONTERREY!I34</f>
        <v>ru=1</v>
      </c>
      <c r="J84" s="10" t="str">
        <f>MONTERREY!J34</f>
        <v>-</v>
      </c>
      <c r="K84" s="11" t="str">
        <f>MONTERREY!K34</f>
        <v>-</v>
      </c>
      <c r="L84" s="173" t="str">
        <f>MONTERREY!L34</f>
        <v>-</v>
      </c>
    </row>
    <row r="85" spans="1:12" x14ac:dyDescent="0.25">
      <c r="A85" s="70"/>
      <c r="B85" s="10" t="str">
        <f>MONTERREY!B35</f>
        <v>M0E75C25.prn</v>
      </c>
      <c r="C85" s="10" t="str">
        <f>MONTERREY!C35</f>
        <v>Monterey 0/30</v>
      </c>
      <c r="D85" s="10">
        <f>MONTERREY!D35</f>
        <v>100</v>
      </c>
      <c r="E85" s="11">
        <f>MONTERREY!E35</f>
        <v>0.29399999999999998</v>
      </c>
      <c r="F85" s="41">
        <f>MONTERREY!F35</f>
        <v>100</v>
      </c>
      <c r="G85" s="11">
        <f>MONTERREY!G35</f>
        <v>0.73099999999999998</v>
      </c>
      <c r="H85" s="52">
        <f>MONTERREY!H35</f>
        <v>36</v>
      </c>
      <c r="I85" s="10" t="str">
        <f>MONTERREY!I35</f>
        <v>ru=1</v>
      </c>
      <c r="J85" s="10">
        <f>MONTERREY!J35</f>
        <v>8</v>
      </c>
      <c r="K85" s="11">
        <f>MONTERREY!K35</f>
        <v>0.73499999999999988</v>
      </c>
      <c r="L85" s="173" t="str">
        <f>MONTERREY!L35</f>
        <v>p_eff = 100 , e0_prom = 0.735</v>
      </c>
    </row>
    <row r="86" spans="1:12" x14ac:dyDescent="0.25">
      <c r="A86" s="70"/>
      <c r="B86" s="10" t="str">
        <f>MONTERREY!B36</f>
        <v>M0E75C30.prn</v>
      </c>
      <c r="C86" s="10" t="str">
        <f>MONTERREY!C36</f>
        <v>Monterey 0/30</v>
      </c>
      <c r="D86" s="10">
        <f>MONTERREY!D36</f>
        <v>100</v>
      </c>
      <c r="E86" s="11">
        <f>MONTERREY!E36</f>
        <v>0.35099999999999998</v>
      </c>
      <c r="F86" s="41">
        <f>MONTERREY!F36</f>
        <v>100</v>
      </c>
      <c r="G86" s="11">
        <f>MONTERREY!G36</f>
        <v>0.73</v>
      </c>
      <c r="H86" s="52">
        <f>MONTERREY!H36</f>
        <v>8</v>
      </c>
      <c r="I86" s="10" t="str">
        <f>MONTERREY!I36</f>
        <v>ru=1</v>
      </c>
      <c r="J86" s="10">
        <f>MONTERREY!J36</f>
        <v>8</v>
      </c>
      <c r="K86" s="11">
        <f>MONTERREY!K36</f>
        <v>0.73499999999999988</v>
      </c>
      <c r="L86" s="173" t="str">
        <f>MONTERREY!L36</f>
        <v>p_eff = 100 , e0_prom = 0.735</v>
      </c>
    </row>
    <row r="87" spans="1:12" x14ac:dyDescent="0.25">
      <c r="A87" s="70"/>
      <c r="B87" s="10" t="str">
        <f>MONTERREY!B37</f>
        <v>M0E76C25.prn</v>
      </c>
      <c r="C87" s="10" t="str">
        <f>MONTERREY!C37</f>
        <v>Monterey 0/30</v>
      </c>
      <c r="D87" s="10">
        <f>MONTERREY!D37</f>
        <v>100</v>
      </c>
      <c r="E87" s="11">
        <f>MONTERREY!E37</f>
        <v>0.3</v>
      </c>
      <c r="F87" s="41">
        <f>MONTERREY!F37</f>
        <v>100</v>
      </c>
      <c r="G87" s="11">
        <f>MONTERREY!G37</f>
        <v>0.74</v>
      </c>
      <c r="H87" s="52">
        <f>MONTERREY!H37</f>
        <v>37</v>
      </c>
      <c r="I87" s="10" t="str">
        <f>MONTERREY!I37</f>
        <v>ru=1</v>
      </c>
      <c r="J87" s="10">
        <f>MONTERREY!J37</f>
        <v>8</v>
      </c>
      <c r="K87" s="11">
        <f>MONTERREY!K37</f>
        <v>0.73499999999999988</v>
      </c>
      <c r="L87" s="173" t="str">
        <f>MONTERREY!L37</f>
        <v>p_eff = 100 , e0_prom = 0.735</v>
      </c>
    </row>
    <row r="88" spans="1:12" x14ac:dyDescent="0.25">
      <c r="A88" s="70"/>
      <c r="B88" s="10" t="str">
        <f>MONTERREY!B38</f>
        <v>M0E76C28.prn</v>
      </c>
      <c r="C88" s="10" t="str">
        <f>MONTERREY!C38</f>
        <v>Monterey 0/30</v>
      </c>
      <c r="D88" s="10">
        <f>MONTERREY!D38</f>
        <v>100</v>
      </c>
      <c r="E88" s="11">
        <f>MONTERREY!E38</f>
        <v>0.35099999999999998</v>
      </c>
      <c r="F88" s="41">
        <f>MONTERREY!F38</f>
        <v>100</v>
      </c>
      <c r="G88" s="11">
        <f>MONTERREY!G38</f>
        <v>0.73899999999999999</v>
      </c>
      <c r="H88" s="52">
        <f>MONTERREY!H38</f>
        <v>13</v>
      </c>
      <c r="I88" s="10" t="str">
        <f>MONTERREY!I38</f>
        <v>ru=1</v>
      </c>
      <c r="J88" s="10">
        <f>MONTERREY!J38</f>
        <v>8</v>
      </c>
      <c r="K88" s="11">
        <f>MONTERREY!K38</f>
        <v>0.73499999999999988</v>
      </c>
      <c r="L88" s="173" t="str">
        <f>MONTERREY!L38</f>
        <v>p_eff = 100 , e0_prom = 0.735</v>
      </c>
    </row>
    <row r="89" spans="1:12" x14ac:dyDescent="0.25">
      <c r="A89" s="70"/>
      <c r="B89" s="10" t="str">
        <f>MONTERREY!B39</f>
        <v>M0E84C19.prn</v>
      </c>
      <c r="C89" s="10" t="str">
        <f>MONTERREY!C39</f>
        <v>Monterey 0/30</v>
      </c>
      <c r="D89" s="10">
        <f>MONTERREY!D39</f>
        <v>100</v>
      </c>
      <c r="E89" s="11">
        <f>MONTERREY!E39</f>
        <v>0.16600000000000001</v>
      </c>
      <c r="F89" s="41">
        <f>MONTERREY!F39</f>
        <v>100</v>
      </c>
      <c r="G89" s="11">
        <f>MONTERREY!G39</f>
        <v>0.82299999999999995</v>
      </c>
      <c r="H89" s="52">
        <f>MONTERREY!H39</f>
        <v>30</v>
      </c>
      <c r="I89" s="10" t="str">
        <f>MONTERREY!I39</f>
        <v>ru=1</v>
      </c>
      <c r="J89" s="10">
        <f>MONTERREY!J39</f>
        <v>9</v>
      </c>
      <c r="K89" s="11">
        <f>MONTERREY!K39</f>
        <v>0.82699999999999996</v>
      </c>
      <c r="L89" s="173" t="str">
        <f>MONTERREY!L39</f>
        <v>p_eff = 100 , e0_prom = 0.827</v>
      </c>
    </row>
    <row r="90" spans="1:12" x14ac:dyDescent="0.25">
      <c r="A90" s="70"/>
      <c r="B90" s="10" t="str">
        <f>MONTERREY!B40</f>
        <v>M0E84C20.prn</v>
      </c>
      <c r="C90" s="10" t="str">
        <f>MONTERREY!C40</f>
        <v>Monterey 0/30</v>
      </c>
      <c r="D90" s="10">
        <f>MONTERREY!D40</f>
        <v>100</v>
      </c>
      <c r="E90" s="11">
        <f>MONTERREY!E40</f>
        <v>0.16900000000000001</v>
      </c>
      <c r="F90" s="41">
        <f>MONTERREY!F40</f>
        <v>100</v>
      </c>
      <c r="G90" s="11">
        <f>MONTERREY!G40</f>
        <v>0.83</v>
      </c>
      <c r="H90" s="52">
        <f>MONTERREY!H40</f>
        <v>4</v>
      </c>
      <c r="I90" s="10" t="str">
        <f>MONTERREY!I40</f>
        <v>ru=1</v>
      </c>
      <c r="J90" s="10">
        <f>MONTERREY!J40</f>
        <v>9</v>
      </c>
      <c r="K90" s="11">
        <f>MONTERREY!K40</f>
        <v>0.82699999999999996</v>
      </c>
      <c r="L90" s="173" t="str">
        <f>MONTERREY!L40</f>
        <v>p_eff = 100 , e0_prom = 0.827</v>
      </c>
    </row>
    <row r="91" spans="1:12" x14ac:dyDescent="0.25">
      <c r="A91" s="70"/>
      <c r="B91" s="10" t="str">
        <f>MONTERREY!B41</f>
        <v>M0E84C21.prn</v>
      </c>
      <c r="C91" s="10" t="str">
        <f>MONTERREY!C41</f>
        <v>Monterey 0/30</v>
      </c>
      <c r="D91" s="10">
        <f>MONTERREY!D41</f>
        <v>100</v>
      </c>
      <c r="E91" s="11">
        <f>MONTERREY!E41</f>
        <v>0.17299999999999999</v>
      </c>
      <c r="F91" s="41">
        <f>MONTERREY!F41</f>
        <v>100</v>
      </c>
      <c r="G91" s="11">
        <f>MONTERREY!G41</f>
        <v>0.82799999999999996</v>
      </c>
      <c r="H91" s="52">
        <f>MONTERREY!H41</f>
        <v>6</v>
      </c>
      <c r="I91" s="10" t="str">
        <f>MONTERREY!I41</f>
        <v>ru=1</v>
      </c>
      <c r="J91" s="10">
        <f>MONTERREY!J41</f>
        <v>9</v>
      </c>
      <c r="K91" s="11">
        <f>MONTERREY!K41</f>
        <v>0.82699999999999996</v>
      </c>
      <c r="L91" s="173" t="str">
        <f>MONTERREY!L41</f>
        <v>p_eff = 100 , e0_prom = 0.827</v>
      </c>
    </row>
    <row r="92" spans="1:12" x14ac:dyDescent="0.25">
      <c r="A92" s="70">
        <v>3</v>
      </c>
      <c r="B92" s="10">
        <f>BANDING!B7</f>
        <v>1</v>
      </c>
      <c r="C92" s="10" t="str">
        <f>BANDING!C7</f>
        <v>Banding</v>
      </c>
      <c r="D92" s="10">
        <f>BANDING!D7</f>
        <v>392.4</v>
      </c>
      <c r="E92" s="11">
        <f>BANDING!E7</f>
        <v>6.25E-2</v>
      </c>
      <c r="F92" s="41">
        <f>BANDING!F7</f>
        <v>392.4</v>
      </c>
      <c r="G92" s="11">
        <f>BANDING!G7</f>
        <v>0.73699999999999999</v>
      </c>
      <c r="H92" s="52" t="str">
        <f>BANDING!H7</f>
        <v>-</v>
      </c>
      <c r="I92" s="10" t="str">
        <f>BANDING!I7</f>
        <v>ru=1</v>
      </c>
      <c r="J92" s="10" t="str">
        <f>BANDING!J7</f>
        <v>-</v>
      </c>
      <c r="K92" s="11" t="str">
        <f>BANDING!K7</f>
        <v>-</v>
      </c>
      <c r="L92" s="173" t="str">
        <f>BANDING!L7</f>
        <v>-</v>
      </c>
    </row>
    <row r="93" spans="1:12" x14ac:dyDescent="0.25">
      <c r="A93" s="70"/>
      <c r="B93" s="10">
        <f>BANDING!B8</f>
        <v>2</v>
      </c>
      <c r="C93" s="10" t="str">
        <f>BANDING!C8</f>
        <v>Banding</v>
      </c>
      <c r="D93" s="10">
        <f>BANDING!D8</f>
        <v>392.4</v>
      </c>
      <c r="E93" s="11">
        <f>BANDING!E8</f>
        <v>0.10312499999999999</v>
      </c>
      <c r="F93" s="41">
        <f>BANDING!F8</f>
        <v>392.4</v>
      </c>
      <c r="G93" s="11">
        <f>BANDING!G8</f>
        <v>0.73699999999999999</v>
      </c>
      <c r="H93" s="52">
        <f>BANDING!H8</f>
        <v>10</v>
      </c>
      <c r="I93" s="10" t="str">
        <f>BANDING!I8</f>
        <v>ru=1</v>
      </c>
      <c r="J93" s="10">
        <f>BANDING!J8</f>
        <v>1</v>
      </c>
      <c r="K93" s="11">
        <f>BANDING!K8</f>
        <v>0.73166666666666658</v>
      </c>
      <c r="L93" s="173" t="str">
        <f>BANDING!L8</f>
        <v>p_eff = 392.4 , e0_prom = 0.732</v>
      </c>
    </row>
    <row r="94" spans="1:12" x14ac:dyDescent="0.25">
      <c r="A94" s="70"/>
      <c r="B94" s="10">
        <f>BANDING!B9</f>
        <v>3</v>
      </c>
      <c r="C94" s="10" t="str">
        <f>BANDING!C9</f>
        <v>Banding</v>
      </c>
      <c r="D94" s="10">
        <f>BANDING!D9</f>
        <v>392.4</v>
      </c>
      <c r="E94" s="11">
        <f>BANDING!E9</f>
        <v>0.10312499999999999</v>
      </c>
      <c r="F94" s="41">
        <f>BANDING!F9</f>
        <v>392.4</v>
      </c>
      <c r="G94" s="11">
        <f>BANDING!G9</f>
        <v>0.72899999999999998</v>
      </c>
      <c r="H94" s="52">
        <f>BANDING!H9</f>
        <v>12</v>
      </c>
      <c r="I94" s="10" t="str">
        <f>BANDING!I9</f>
        <v>ru=1</v>
      </c>
      <c r="J94" s="10">
        <f>BANDING!J9</f>
        <v>1</v>
      </c>
      <c r="K94" s="11">
        <f>BANDING!K9</f>
        <v>0.73166666666666658</v>
      </c>
      <c r="L94" s="173" t="str">
        <f>BANDING!L9</f>
        <v>p_eff = 392.4 , e0_prom = 0.732</v>
      </c>
    </row>
    <row r="95" spans="1:12" x14ac:dyDescent="0.25">
      <c r="A95" s="70"/>
      <c r="B95" s="10">
        <f>BANDING!B10</f>
        <v>4</v>
      </c>
      <c r="C95" s="10" t="str">
        <f>BANDING!C10</f>
        <v>Banding</v>
      </c>
      <c r="D95" s="10">
        <f>BANDING!D10</f>
        <v>392.4</v>
      </c>
      <c r="E95" s="11">
        <f>BANDING!E10</f>
        <v>0.10875</v>
      </c>
      <c r="F95" s="41">
        <f>BANDING!F10</f>
        <v>392.4</v>
      </c>
      <c r="G95" s="11">
        <f>BANDING!G10</f>
        <v>0.72899999999999998</v>
      </c>
      <c r="H95" s="52">
        <f>BANDING!H10</f>
        <v>7</v>
      </c>
      <c r="I95" s="10" t="str">
        <f>BANDING!I10</f>
        <v>ru=1</v>
      </c>
      <c r="J95" s="10">
        <f>BANDING!J10</f>
        <v>1</v>
      </c>
      <c r="K95" s="11">
        <f>BANDING!K10</f>
        <v>0.73166666666666658</v>
      </c>
      <c r="L95" s="173" t="str">
        <f>BANDING!L10</f>
        <v>p_eff = 392.4 , e0_prom = 0.732</v>
      </c>
    </row>
    <row r="96" spans="1:12" x14ac:dyDescent="0.25">
      <c r="A96" s="70"/>
      <c r="B96" s="10">
        <f>BANDING!B11</f>
        <v>5</v>
      </c>
      <c r="C96" s="10" t="str">
        <f>BANDING!C11</f>
        <v>Banding</v>
      </c>
      <c r="D96" s="10">
        <f>BANDING!D11</f>
        <v>392.4</v>
      </c>
      <c r="E96" s="11">
        <f>BANDING!E11</f>
        <v>0.09</v>
      </c>
      <c r="F96" s="41">
        <f>BANDING!F11</f>
        <v>392.4</v>
      </c>
      <c r="G96" s="11">
        <f>BANDING!G11</f>
        <v>0.755</v>
      </c>
      <c r="H96" s="52">
        <f>BANDING!H11</f>
        <v>6</v>
      </c>
      <c r="I96" s="10" t="str">
        <f>BANDING!I11</f>
        <v>ru=1</v>
      </c>
      <c r="J96" s="10" t="str">
        <f>BANDING!J11</f>
        <v>-</v>
      </c>
      <c r="K96" s="11" t="str">
        <f>BANDING!K11</f>
        <v>-</v>
      </c>
      <c r="L96" s="173" t="str">
        <f>BANDING!L11</f>
        <v>-</v>
      </c>
    </row>
    <row r="97" spans="1:12" x14ac:dyDescent="0.25">
      <c r="A97" s="70"/>
      <c r="B97" s="10">
        <f>BANDING!B12</f>
        <v>6</v>
      </c>
      <c r="C97" s="10" t="str">
        <f>BANDING!C12</f>
        <v>Banding</v>
      </c>
      <c r="D97" s="10">
        <f>BANDING!D12</f>
        <v>981</v>
      </c>
      <c r="E97" s="11">
        <f>BANDING!E12</f>
        <v>0.12875</v>
      </c>
      <c r="F97" s="41">
        <f>BANDING!F12</f>
        <v>981</v>
      </c>
      <c r="G97" s="11">
        <f>BANDING!G12</f>
        <v>0.69199999999999995</v>
      </c>
      <c r="H97" s="52">
        <f>BANDING!H12</f>
        <v>4</v>
      </c>
      <c r="I97" s="10" t="str">
        <f>BANDING!I12</f>
        <v>ru=1</v>
      </c>
      <c r="J97" s="10" t="str">
        <f>BANDING!J12</f>
        <v>-</v>
      </c>
      <c r="K97" s="11" t="str">
        <f>BANDING!K12</f>
        <v>-</v>
      </c>
      <c r="L97" s="173" t="str">
        <f>BANDING!L12</f>
        <v>-</v>
      </c>
    </row>
    <row r="98" spans="1:12" x14ac:dyDescent="0.25">
      <c r="A98" s="70"/>
      <c r="B98" s="10">
        <f>BANDING!B13</f>
        <v>7</v>
      </c>
      <c r="C98" s="10" t="str">
        <f>BANDING!C13</f>
        <v>Banding</v>
      </c>
      <c r="D98" s="10">
        <f>BANDING!D13</f>
        <v>392.4</v>
      </c>
      <c r="E98" s="11">
        <f>BANDING!E13</f>
        <v>0.10625</v>
      </c>
      <c r="F98" s="41">
        <f>BANDING!F13</f>
        <v>392.4</v>
      </c>
      <c r="G98" s="11">
        <f>BANDING!G13</f>
        <v>0.71499999999999997</v>
      </c>
      <c r="H98" s="52">
        <f>BANDING!H13</f>
        <v>24</v>
      </c>
      <c r="I98" s="10" t="str">
        <f>BANDING!I13</f>
        <v>ru=1</v>
      </c>
      <c r="J98" s="10">
        <f>BANDING!J13</f>
        <v>2</v>
      </c>
      <c r="K98" s="11">
        <f>BANDING!K13</f>
        <v>0.71799999999999997</v>
      </c>
      <c r="L98" s="173" t="str">
        <f>BANDING!L13</f>
        <v>p_eff = 392.4 , e0_prom = 0.718</v>
      </c>
    </row>
    <row r="99" spans="1:12" x14ac:dyDescent="0.25">
      <c r="A99" s="70"/>
      <c r="B99" s="10">
        <f>BANDING!B14</f>
        <v>8</v>
      </c>
      <c r="C99" s="10" t="str">
        <f>BANDING!C14</f>
        <v>Banding</v>
      </c>
      <c r="D99" s="10">
        <f>BANDING!D14</f>
        <v>392.4</v>
      </c>
      <c r="E99" s="11">
        <f>BANDING!E14</f>
        <v>0.15</v>
      </c>
      <c r="F99" s="41">
        <f>BANDING!F14</f>
        <v>392.4</v>
      </c>
      <c r="G99" s="11">
        <f>BANDING!G14</f>
        <v>0.72099999999999997</v>
      </c>
      <c r="H99" s="52">
        <f>BANDING!H14</f>
        <v>5</v>
      </c>
      <c r="I99" s="10" t="str">
        <f>BANDING!I14</f>
        <v>ru=1</v>
      </c>
      <c r="J99" s="10">
        <f>BANDING!J14</f>
        <v>2</v>
      </c>
      <c r="K99" s="11">
        <f>BANDING!K14</f>
        <v>0.71799999999999997</v>
      </c>
      <c r="L99" s="173" t="str">
        <f>BANDING!L14</f>
        <v>p_eff = 392.4 , e0_prom = 0.718</v>
      </c>
    </row>
    <row r="100" spans="1:12" x14ac:dyDescent="0.25">
      <c r="A100" s="70"/>
      <c r="B100" s="10">
        <f>BANDING!B15</f>
        <v>11</v>
      </c>
      <c r="C100" s="10" t="str">
        <f>BANDING!C15</f>
        <v>Banding</v>
      </c>
      <c r="D100" s="10">
        <f>BANDING!D15</f>
        <v>392.4</v>
      </c>
      <c r="E100" s="11">
        <f>BANDING!E15</f>
        <v>0.15000000000000002</v>
      </c>
      <c r="F100" s="41">
        <f>BANDING!F15</f>
        <v>392.4</v>
      </c>
      <c r="G100" s="11">
        <f>BANDING!G15</f>
        <v>0.65500000000000003</v>
      </c>
      <c r="H100" s="52">
        <f>BANDING!H15</f>
        <v>19</v>
      </c>
      <c r="I100" s="10" t="str">
        <f>BANDING!I15</f>
        <v>ru=1</v>
      </c>
      <c r="J100" s="10">
        <f>BANDING!J15</f>
        <v>3</v>
      </c>
      <c r="K100" s="11">
        <f>BANDING!K15</f>
        <v>0.63800000000000001</v>
      </c>
      <c r="L100" s="173" t="str">
        <f>BANDING!L15</f>
        <v>p_eff = 392.4 , e0_prom = 0.638</v>
      </c>
    </row>
    <row r="101" spans="1:12" x14ac:dyDescent="0.25">
      <c r="A101" s="70"/>
      <c r="B101" s="10">
        <f>BANDING!B16</f>
        <v>12</v>
      </c>
      <c r="C101" s="10" t="str">
        <f>BANDING!C16</f>
        <v>Banding</v>
      </c>
      <c r="D101" s="10">
        <f>BANDING!D16</f>
        <v>392.4</v>
      </c>
      <c r="E101" s="11">
        <f>BANDING!E16</f>
        <v>0.17499999999999999</v>
      </c>
      <c r="F101" s="41">
        <f>BANDING!F16</f>
        <v>392.4</v>
      </c>
      <c r="G101" s="11">
        <f>BANDING!G16</f>
        <v>0.63400000000000001</v>
      </c>
      <c r="H101" s="52">
        <f>BANDING!H16</f>
        <v>5</v>
      </c>
      <c r="I101" s="10" t="str">
        <f>BANDING!I16</f>
        <v>ru=1</v>
      </c>
      <c r="J101" s="10">
        <f>BANDING!J16</f>
        <v>3</v>
      </c>
      <c r="K101" s="11">
        <f>BANDING!K16</f>
        <v>0.63800000000000001</v>
      </c>
      <c r="L101" s="173" t="str">
        <f>BANDING!L16</f>
        <v>p_eff = 392.4 , e0_prom = 0.638</v>
      </c>
    </row>
    <row r="102" spans="1:12" x14ac:dyDescent="0.25">
      <c r="A102" s="70"/>
      <c r="B102" s="10">
        <f>BANDING!B17</f>
        <v>13</v>
      </c>
      <c r="C102" s="10" t="str">
        <f>BANDING!C17</f>
        <v>Banding</v>
      </c>
      <c r="D102" s="10">
        <f>BANDING!D17</f>
        <v>392.4</v>
      </c>
      <c r="E102" s="11">
        <f>BANDING!E17</f>
        <v>0.17499999999999999</v>
      </c>
      <c r="F102" s="41">
        <f>BANDING!F17</f>
        <v>392.4</v>
      </c>
      <c r="G102" s="11">
        <f>BANDING!G17</f>
        <v>0.625</v>
      </c>
      <c r="H102" s="52">
        <f>BANDING!H17</f>
        <v>13</v>
      </c>
      <c r="I102" s="10" t="str">
        <f>BANDING!I17</f>
        <v>ru=1</v>
      </c>
      <c r="J102" s="10">
        <f>BANDING!J17</f>
        <v>3</v>
      </c>
      <c r="K102" s="11">
        <f>BANDING!K17</f>
        <v>0.63800000000000001</v>
      </c>
      <c r="L102" s="173" t="str">
        <f>BANDING!L17</f>
        <v>p_eff = 392.4 , e0_prom = 0.638</v>
      </c>
    </row>
    <row r="103" spans="1:12" x14ac:dyDescent="0.25">
      <c r="A103" s="70"/>
      <c r="B103" s="10">
        <f>BANDING!B18</f>
        <v>14</v>
      </c>
      <c r="C103" s="10" t="str">
        <f>BANDING!C18</f>
        <v>Banding</v>
      </c>
      <c r="D103" s="10">
        <f>BANDING!D18</f>
        <v>392.4</v>
      </c>
      <c r="E103" s="11">
        <f>BANDING!E18</f>
        <v>0.32500000000000001</v>
      </c>
      <c r="F103" s="41">
        <f>BANDING!F18</f>
        <v>392.4</v>
      </c>
      <c r="G103" s="11">
        <f>BANDING!G18</f>
        <v>0.52</v>
      </c>
      <c r="H103" s="52" t="str">
        <f>BANDING!H18</f>
        <v>**</v>
      </c>
      <c r="I103" s="10" t="str">
        <f>BANDING!I18</f>
        <v>ru=1</v>
      </c>
      <c r="J103" s="10" t="str">
        <f>BANDING!J18</f>
        <v>-</v>
      </c>
      <c r="K103" s="11" t="str">
        <f>BANDING!K18</f>
        <v>-</v>
      </c>
      <c r="L103" s="173" t="str">
        <f>BANDING!L18</f>
        <v>-</v>
      </c>
    </row>
    <row r="104" spans="1:12" x14ac:dyDescent="0.25">
      <c r="A104" s="70"/>
      <c r="B104" s="10">
        <f>BANDING!B19</f>
        <v>15</v>
      </c>
      <c r="C104" s="10" t="str">
        <f>BANDING!C19</f>
        <v>Banding</v>
      </c>
      <c r="D104" s="10">
        <f>BANDING!D19</f>
        <v>392.4</v>
      </c>
      <c r="E104" s="11">
        <f>BANDING!E19</f>
        <v>0.17499999999999999</v>
      </c>
      <c r="F104" s="41">
        <f>BANDING!F19</f>
        <v>392.4</v>
      </c>
      <c r="G104" s="11">
        <f>BANDING!G19</f>
        <v>0.66999999999999993</v>
      </c>
      <c r="H104" s="52">
        <f>BANDING!H19</f>
        <v>1</v>
      </c>
      <c r="I104" s="10" t="str">
        <f>BANDING!I19</f>
        <v>ru=1</v>
      </c>
      <c r="J104" s="10" t="str">
        <f>BANDING!J19</f>
        <v>-</v>
      </c>
      <c r="K104" s="11" t="str">
        <f>BANDING!K19</f>
        <v>-</v>
      </c>
      <c r="L104" s="173" t="str">
        <f>BANDING!L19</f>
        <v>-</v>
      </c>
    </row>
    <row r="105" spans="1:12" x14ac:dyDescent="0.25">
      <c r="A105" s="70"/>
      <c r="B105" s="10">
        <f>BANDING!B20</f>
        <v>16</v>
      </c>
      <c r="C105" s="10" t="str">
        <f>BANDING!C20</f>
        <v>Banding</v>
      </c>
      <c r="D105" s="10">
        <f>BANDING!D20</f>
        <v>392.4</v>
      </c>
      <c r="E105" s="11">
        <f>BANDING!E20</f>
        <v>0.18749999999999997</v>
      </c>
      <c r="F105" s="41">
        <f>BANDING!F20</f>
        <v>392.4</v>
      </c>
      <c r="G105" s="11">
        <f>BANDING!G20</f>
        <v>0.60399999999999998</v>
      </c>
      <c r="H105" s="52">
        <f>BANDING!H20</f>
        <v>10</v>
      </c>
      <c r="I105" s="10" t="str">
        <f>BANDING!I20</f>
        <v>ru=1</v>
      </c>
      <c r="J105" s="10" t="str">
        <f>BANDING!J20</f>
        <v>-</v>
      </c>
      <c r="K105" s="11" t="str">
        <f>BANDING!K20</f>
        <v>-</v>
      </c>
      <c r="L105" s="173" t="str">
        <f>BANDING!L20</f>
        <v>-</v>
      </c>
    </row>
    <row r="106" spans="1:12" x14ac:dyDescent="0.25">
      <c r="A106" s="70"/>
      <c r="B106" s="10">
        <f>BANDING!B21</f>
        <v>17</v>
      </c>
      <c r="C106" s="10" t="str">
        <f>BANDING!C21</f>
        <v>Banding</v>
      </c>
      <c r="D106" s="10">
        <f>BANDING!D21</f>
        <v>392.4</v>
      </c>
      <c r="E106" s="11">
        <f>BANDING!E21</f>
        <v>0.17499999999999999</v>
      </c>
      <c r="F106" s="41">
        <f>BANDING!F21</f>
        <v>392.4</v>
      </c>
      <c r="G106" s="11">
        <f>BANDING!G21</f>
        <v>0.66999999999999993</v>
      </c>
      <c r="H106" s="52">
        <f>BANDING!H21</f>
        <v>5</v>
      </c>
      <c r="I106" s="10" t="str">
        <f>BANDING!I21</f>
        <v>ru=1</v>
      </c>
      <c r="J106" s="10" t="str">
        <f>BANDING!J21</f>
        <v>-</v>
      </c>
      <c r="K106" s="11" t="str">
        <f>BANDING!K21</f>
        <v>-</v>
      </c>
      <c r="L106" s="173" t="str">
        <f>BANDING!L21</f>
        <v>-</v>
      </c>
    </row>
    <row r="107" spans="1:12" x14ac:dyDescent="0.25">
      <c r="A107" s="70"/>
      <c r="B107" s="10">
        <f>BANDING!B22</f>
        <v>18</v>
      </c>
      <c r="C107" s="10" t="str">
        <f>BANDING!C22</f>
        <v>Banding</v>
      </c>
      <c r="D107" s="10">
        <f>BANDING!D22</f>
        <v>392.4</v>
      </c>
      <c r="E107" s="11">
        <f>BANDING!E22</f>
        <v>0.23749999999999999</v>
      </c>
      <c r="F107" s="41">
        <f>BANDING!F22</f>
        <v>392.4</v>
      </c>
      <c r="G107" s="11">
        <f>BANDING!G22</f>
        <v>0.56200000000000006</v>
      </c>
      <c r="H107" s="52">
        <f>BANDING!H22</f>
        <v>36</v>
      </c>
      <c r="I107" s="10" t="str">
        <f>BANDING!I22</f>
        <v>ru=1</v>
      </c>
      <c r="J107" s="10" t="str">
        <f>BANDING!J22</f>
        <v>-</v>
      </c>
      <c r="K107" s="11" t="str">
        <f>BANDING!K22</f>
        <v>-</v>
      </c>
      <c r="L107" s="173" t="str">
        <f>BANDING!L22</f>
        <v>-</v>
      </c>
    </row>
    <row r="108" spans="1:12" x14ac:dyDescent="0.25">
      <c r="A108" s="70">
        <v>4</v>
      </c>
      <c r="B108" s="10" t="str">
        <f>TICINO!B7</f>
        <v>TS4_13_1</v>
      </c>
      <c r="C108" s="10" t="str">
        <f>TICINO!C7</f>
        <v>Ticino</v>
      </c>
      <c r="D108" s="10">
        <f>TICINO!D7</f>
        <v>100</v>
      </c>
      <c r="E108" s="11">
        <f>TICINO!E7</f>
        <v>0.21</v>
      </c>
      <c r="F108" s="41">
        <f>TICINO!F7</f>
        <v>100</v>
      </c>
      <c r="G108" s="11">
        <f>TICINO!G7</f>
        <v>0.74</v>
      </c>
      <c r="H108" s="52">
        <f>TICINO!H7</f>
        <v>6</v>
      </c>
      <c r="I108" s="10" t="str">
        <f>TICINO!I7</f>
        <v>5% DA</v>
      </c>
      <c r="J108" s="10">
        <f>TICINO!J7</f>
        <v>1</v>
      </c>
      <c r="K108" s="11">
        <f>TICINO!K7</f>
        <v>0.7416666666666667</v>
      </c>
      <c r="L108" s="173" t="str">
        <f>TICINO!L7</f>
        <v>p_eff = 100 , e0_prom = 0.742</v>
      </c>
    </row>
    <row r="109" spans="1:12" x14ac:dyDescent="0.25">
      <c r="A109" s="70"/>
      <c r="B109" s="10" t="str">
        <f>TICINO!B8</f>
        <v>TS4_13_4</v>
      </c>
      <c r="C109" s="10" t="str">
        <f>TICINO!C8</f>
        <v>Ticino</v>
      </c>
      <c r="D109" s="10">
        <f>TICINO!D8</f>
        <v>100</v>
      </c>
      <c r="E109" s="11">
        <f>TICINO!E8</f>
        <v>0.17</v>
      </c>
      <c r="F109" s="41">
        <f>TICINO!F8</f>
        <v>100</v>
      </c>
      <c r="G109" s="11">
        <f>TICINO!G8</f>
        <v>0.73</v>
      </c>
      <c r="H109" s="52">
        <f>TICINO!H8</f>
        <v>25</v>
      </c>
      <c r="I109" s="10" t="str">
        <f>TICINO!I8</f>
        <v>5% DA</v>
      </c>
      <c r="J109" s="10">
        <f>TICINO!J8</f>
        <v>1</v>
      </c>
      <c r="K109" s="11">
        <f>TICINO!K8</f>
        <v>0.7416666666666667</v>
      </c>
      <c r="L109" s="173" t="str">
        <f>TICINO!L8</f>
        <v>p_eff = 100 , e0_prom = 0.742</v>
      </c>
    </row>
    <row r="110" spans="1:12" x14ac:dyDescent="0.25">
      <c r="A110" s="70"/>
      <c r="B110" s="10" t="str">
        <f>TICINO!B9</f>
        <v>TS4_13_6</v>
      </c>
      <c r="C110" s="10" t="str">
        <f>TICINO!C9</f>
        <v>Ticino</v>
      </c>
      <c r="D110" s="10">
        <f>TICINO!D9</f>
        <v>100</v>
      </c>
      <c r="E110" s="11">
        <f>TICINO!E9</f>
        <v>0.18</v>
      </c>
      <c r="F110" s="41">
        <f>TICINO!F9</f>
        <v>100</v>
      </c>
      <c r="G110" s="11">
        <f>TICINO!G9</f>
        <v>0.7</v>
      </c>
      <c r="H110" s="52">
        <f>TICINO!H9</f>
        <v>149</v>
      </c>
      <c r="I110" s="10" t="str">
        <f>TICINO!I9</f>
        <v>5% DA</v>
      </c>
      <c r="J110" s="10">
        <f>TICINO!J9</f>
        <v>3</v>
      </c>
      <c r="K110" s="11">
        <f>TICINO!K9</f>
        <v>0.70174999999999987</v>
      </c>
      <c r="L110" s="173" t="str">
        <f>TICINO!L9</f>
        <v>p_eff = 100 , e0_prom = 0.702</v>
      </c>
    </row>
    <row r="111" spans="1:12" x14ac:dyDescent="0.25">
      <c r="A111" s="70"/>
      <c r="B111" s="10" t="str">
        <f>TICINO!B10</f>
        <v>TS4_13_7</v>
      </c>
      <c r="C111" s="10" t="str">
        <f>TICINO!C10</f>
        <v>Ticino</v>
      </c>
      <c r="D111" s="10">
        <f>TICINO!D10</f>
        <v>100</v>
      </c>
      <c r="E111" s="11">
        <f>TICINO!E10</f>
        <v>0.33</v>
      </c>
      <c r="F111" s="41">
        <f>TICINO!F10</f>
        <v>100</v>
      </c>
      <c r="G111" s="11">
        <f>TICINO!G10</f>
        <v>0.7</v>
      </c>
      <c r="H111" s="52">
        <f>TICINO!H10</f>
        <v>4.5</v>
      </c>
      <c r="I111" s="10" t="str">
        <f>TICINO!I10</f>
        <v>5% DA</v>
      </c>
      <c r="J111" s="10">
        <f>TICINO!J10</f>
        <v>3</v>
      </c>
      <c r="K111" s="11">
        <f>TICINO!K10</f>
        <v>0.70174999999999987</v>
      </c>
      <c r="L111" s="173" t="str">
        <f>TICINO!L10</f>
        <v>p_eff = 100 , e0_prom = 0.702</v>
      </c>
    </row>
    <row r="112" spans="1:12" x14ac:dyDescent="0.25">
      <c r="A112" s="70"/>
      <c r="B112" s="10" t="str">
        <f>TICINO!B11</f>
        <v>TS4_13_8</v>
      </c>
      <c r="C112" s="10" t="str">
        <f>TICINO!C11</f>
        <v>Ticino</v>
      </c>
      <c r="D112" s="10">
        <f>TICINO!D11</f>
        <v>100</v>
      </c>
      <c r="E112" s="11">
        <f>TICINO!E11</f>
        <v>0.31</v>
      </c>
      <c r="F112" s="41">
        <f>TICINO!F11</f>
        <v>100</v>
      </c>
      <c r="G112" s="11">
        <f>TICINO!G11</f>
        <v>0.64</v>
      </c>
      <c r="H112" s="52">
        <f>TICINO!H11</f>
        <v>14.5</v>
      </c>
      <c r="I112" s="10" t="str">
        <f>TICINO!I11</f>
        <v>5% DA</v>
      </c>
      <c r="J112" s="10">
        <f>TICINO!J11</f>
        <v>2</v>
      </c>
      <c r="K112" s="11">
        <f>TICINO!K11</f>
        <v>0.64</v>
      </c>
      <c r="L112" s="173" t="str">
        <f>TICINO!L11</f>
        <v>p_eff = 100 , e0_prom = 0.64</v>
      </c>
    </row>
    <row r="113" spans="1:12" x14ac:dyDescent="0.25">
      <c r="A113" s="70"/>
      <c r="B113" s="10" t="str">
        <f>TICINO!B12</f>
        <v>TS4_13_9</v>
      </c>
      <c r="C113" s="10" t="str">
        <f>TICINO!C12</f>
        <v>Ticino</v>
      </c>
      <c r="D113" s="10">
        <f>TICINO!D12</f>
        <v>100</v>
      </c>
      <c r="E113" s="11">
        <f>TICINO!E12</f>
        <v>0.24</v>
      </c>
      <c r="F113" s="41">
        <f>TICINO!F12</f>
        <v>100</v>
      </c>
      <c r="G113" s="11">
        <f>TICINO!G12</f>
        <v>0.64</v>
      </c>
      <c r="H113" s="52">
        <f>TICINO!H12</f>
        <v>19</v>
      </c>
      <c r="I113" s="10" t="str">
        <f>TICINO!I12</f>
        <v>5% DA</v>
      </c>
      <c r="J113" s="10">
        <f>TICINO!J12</f>
        <v>2</v>
      </c>
      <c r="K113" s="11">
        <f>TICINO!K12</f>
        <v>0.64</v>
      </c>
      <c r="L113" s="173" t="str">
        <f>TICINO!L12</f>
        <v>p_eff = 100 , e0_prom = 0.64</v>
      </c>
    </row>
    <row r="114" spans="1:12" x14ac:dyDescent="0.25">
      <c r="A114" s="70"/>
      <c r="B114" s="10" t="str">
        <f>TICINO!B13</f>
        <v>TS4_13_11</v>
      </c>
      <c r="C114" s="10" t="str">
        <f>TICINO!C13</f>
        <v>Ticino</v>
      </c>
      <c r="D114" s="10">
        <f>TICINO!D13</f>
        <v>100</v>
      </c>
      <c r="E114" s="11">
        <f>TICINO!E13</f>
        <v>0.28999999999999998</v>
      </c>
      <c r="F114" s="41">
        <f>TICINO!F13</f>
        <v>100</v>
      </c>
      <c r="G114" s="11">
        <f>TICINO!G13</f>
        <v>0.76</v>
      </c>
      <c r="H114" s="52">
        <f>TICINO!H13</f>
        <v>1.5</v>
      </c>
      <c r="I114" s="10" t="str">
        <f>TICINO!I13</f>
        <v>5% DA</v>
      </c>
      <c r="J114" s="10">
        <f>TICINO!J13</f>
        <v>1</v>
      </c>
      <c r="K114" s="11">
        <f>TICINO!K13</f>
        <v>0.7416666666666667</v>
      </c>
      <c r="L114" s="173" t="str">
        <f>TICINO!L13</f>
        <v>p_eff = 100 , e0_prom = 0.742</v>
      </c>
    </row>
    <row r="115" spans="1:12" x14ac:dyDescent="0.25">
      <c r="A115" s="70"/>
      <c r="B115" s="10" t="str">
        <f>TICINO!B14</f>
        <v>TS4_13_13</v>
      </c>
      <c r="C115" s="10" t="str">
        <f>TICINO!C14</f>
        <v>Ticino</v>
      </c>
      <c r="D115" s="10">
        <f>TICINO!D14</f>
        <v>100</v>
      </c>
      <c r="E115" s="11">
        <f>TICINO!E14</f>
        <v>0.26</v>
      </c>
      <c r="F115" s="41">
        <f>TICINO!F14</f>
        <v>100</v>
      </c>
      <c r="G115" s="11">
        <f>TICINO!G14</f>
        <v>0.76</v>
      </c>
      <c r="H115" s="52">
        <f>TICINO!H14</f>
        <v>3</v>
      </c>
      <c r="I115" s="10" t="str">
        <f>TICINO!I14</f>
        <v>5% DA</v>
      </c>
      <c r="J115" s="10">
        <f>TICINO!J14</f>
        <v>1</v>
      </c>
      <c r="K115" s="11">
        <f>TICINO!K14</f>
        <v>0.7416666666666667</v>
      </c>
      <c r="L115" s="173" t="str">
        <f>TICINO!L14</f>
        <v>p_eff = 100 , e0_prom = 0.742</v>
      </c>
    </row>
    <row r="116" spans="1:12" x14ac:dyDescent="0.25">
      <c r="A116" s="70"/>
      <c r="B116" s="10" t="str">
        <f>TICINO!B15</f>
        <v>TS4_13_14</v>
      </c>
      <c r="C116" s="10" t="str">
        <f>TICINO!C15</f>
        <v>Ticino</v>
      </c>
      <c r="D116" s="10">
        <f>TICINO!D15</f>
        <v>100</v>
      </c>
      <c r="E116" s="11">
        <f>TICINO!E15</f>
        <v>0.17499999999999999</v>
      </c>
      <c r="F116" s="41">
        <f>TICINO!F15</f>
        <v>100</v>
      </c>
      <c r="G116" s="11">
        <f>TICINO!G15</f>
        <v>0.73</v>
      </c>
      <c r="H116" s="52">
        <f>TICINO!H15</f>
        <v>14</v>
      </c>
      <c r="I116" s="10" t="str">
        <f>TICINO!I15</f>
        <v>5% DA</v>
      </c>
      <c r="J116" s="10">
        <f>TICINO!J15</f>
        <v>1</v>
      </c>
      <c r="K116" s="11">
        <f>TICINO!K15</f>
        <v>0.7416666666666667</v>
      </c>
      <c r="L116" s="173" t="str">
        <f>TICINO!L15</f>
        <v>p_eff = 100 , e0_prom = 0.742</v>
      </c>
    </row>
    <row r="117" spans="1:12" x14ac:dyDescent="0.25">
      <c r="A117" s="70"/>
      <c r="B117" s="10" t="str">
        <f>TICINO!B16</f>
        <v>TS4_13_15</v>
      </c>
      <c r="C117" s="10" t="str">
        <f>TICINO!C16</f>
        <v>Ticino</v>
      </c>
      <c r="D117" s="10">
        <f>TICINO!D16</f>
        <v>100</v>
      </c>
      <c r="E117" s="11">
        <f>TICINO!E16</f>
        <v>0.16</v>
      </c>
      <c r="F117" s="41">
        <f>TICINO!F16</f>
        <v>100</v>
      </c>
      <c r="G117" s="11">
        <f>TICINO!G16</f>
        <v>0.73</v>
      </c>
      <c r="H117" s="52">
        <f>TICINO!H16</f>
        <v>617</v>
      </c>
      <c r="I117" s="10" t="str">
        <f>TICINO!I16</f>
        <v>5% DA</v>
      </c>
      <c r="J117" s="10">
        <f>TICINO!J16</f>
        <v>1</v>
      </c>
      <c r="K117" s="11">
        <f>TICINO!K16</f>
        <v>0.7416666666666667</v>
      </c>
      <c r="L117" s="173" t="str">
        <f>TICINO!L16</f>
        <v>p_eff = 100 , e0_prom = 0.742</v>
      </c>
    </row>
    <row r="118" spans="1:12" x14ac:dyDescent="0.25">
      <c r="A118" s="70"/>
      <c r="B118" s="10" t="str">
        <f>TICINO!B17</f>
        <v>TS4_13_17</v>
      </c>
      <c r="C118" s="10" t="str">
        <f>TICINO!C17</f>
        <v>Ticino</v>
      </c>
      <c r="D118" s="10">
        <f>TICINO!D17</f>
        <v>100</v>
      </c>
      <c r="E118" s="11">
        <f>TICINO!E17</f>
        <v>0.32</v>
      </c>
      <c r="F118" s="41">
        <f>TICINO!F17</f>
        <v>100</v>
      </c>
      <c r="G118" s="11">
        <f>TICINO!G17</f>
        <v>0.7</v>
      </c>
      <c r="H118" s="52">
        <f>TICINO!H17</f>
        <v>7</v>
      </c>
      <c r="I118" s="10" t="str">
        <f>TICINO!I17</f>
        <v>5% DA</v>
      </c>
      <c r="J118" s="10">
        <f>TICINO!J17</f>
        <v>3</v>
      </c>
      <c r="K118" s="11">
        <f>TICINO!K17</f>
        <v>0.70174999999999987</v>
      </c>
      <c r="L118" s="173" t="str">
        <f>TICINO!L17</f>
        <v>p_eff = 100 , e0_prom = 0.702</v>
      </c>
    </row>
    <row r="119" spans="1:12" x14ac:dyDescent="0.25">
      <c r="A119" s="70"/>
      <c r="B119" s="10" t="str">
        <f>TICINO!B18</f>
        <v>TS4_13_23</v>
      </c>
      <c r="C119" s="10" t="str">
        <f>TICINO!C18</f>
        <v>Ticino</v>
      </c>
      <c r="D119" s="10">
        <f>TICINO!D18</f>
        <v>100</v>
      </c>
      <c r="E119" s="11">
        <f>TICINO!E18</f>
        <v>0.23</v>
      </c>
      <c r="F119" s="41">
        <f>TICINO!F18</f>
        <v>100</v>
      </c>
      <c r="G119" s="11">
        <f>TICINO!G18</f>
        <v>0.70699999999999996</v>
      </c>
      <c r="H119" s="52">
        <f>TICINO!H18</f>
        <v>9</v>
      </c>
      <c r="I119" s="10" t="str">
        <f>TICINO!I18</f>
        <v>5% DA</v>
      </c>
      <c r="J119" s="10">
        <f>TICINO!J18</f>
        <v>3</v>
      </c>
      <c r="K119" s="11">
        <f>TICINO!K18</f>
        <v>0.70174999999999987</v>
      </c>
      <c r="L119" s="173" t="str">
        <f>TICINO!L18</f>
        <v>p_eff = 100 , e0_prom = 0.702</v>
      </c>
    </row>
    <row r="120" spans="1:12" x14ac:dyDescent="0.25">
      <c r="A120" s="70"/>
      <c r="B120" s="10" t="str">
        <f>TICINO!B19</f>
        <v>TS4_14_1</v>
      </c>
      <c r="C120" s="10" t="str">
        <f>TICINO!C19</f>
        <v>Ticino</v>
      </c>
      <c r="D120" s="10">
        <f>TICINO!D19</f>
        <v>100</v>
      </c>
      <c r="E120" s="11">
        <f>TICINO!E19</f>
        <v>0.41</v>
      </c>
      <c r="F120" s="41">
        <f>TICINO!F19</f>
        <v>100</v>
      </c>
      <c r="G120" s="11">
        <f>TICINO!G19</f>
        <v>0.58599999999999997</v>
      </c>
      <c r="H120" s="52">
        <f>TICINO!H19</f>
        <v>60</v>
      </c>
      <c r="I120" s="10" t="str">
        <f>TICINO!I19</f>
        <v>ru=0.95</v>
      </c>
      <c r="J120" s="10">
        <f>TICINO!J19</f>
        <v>4</v>
      </c>
      <c r="K120" s="11">
        <f>TICINO!K19</f>
        <v>0.58199999999999996</v>
      </c>
      <c r="L120" s="173" t="str">
        <f>TICINO!L19</f>
        <v>p_eff = 100 , e0_prom = 0.582</v>
      </c>
    </row>
    <row r="121" spans="1:12" x14ac:dyDescent="0.25">
      <c r="A121" s="70"/>
      <c r="B121" s="10" t="str">
        <f>TICINO!B20</f>
        <v>TS4_14_2</v>
      </c>
      <c r="C121" s="10" t="str">
        <f>TICINO!C20</f>
        <v>Ticino</v>
      </c>
      <c r="D121" s="10">
        <f>TICINO!D20</f>
        <v>100</v>
      </c>
      <c r="E121" s="11">
        <f>TICINO!E20</f>
        <v>0.28000000000000003</v>
      </c>
      <c r="F121" s="41">
        <f>TICINO!F20</f>
        <v>100</v>
      </c>
      <c r="G121" s="11">
        <f>TICINO!G20</f>
        <v>0.57999999999999996</v>
      </c>
      <c r="H121" s="52">
        <f>TICINO!H20</f>
        <v>220</v>
      </c>
      <c r="I121" s="10" t="str">
        <f>TICINO!I20</f>
        <v>5% DA</v>
      </c>
      <c r="J121" s="10">
        <f>TICINO!J20</f>
        <v>4</v>
      </c>
      <c r="K121" s="11">
        <f>TICINO!K20</f>
        <v>0.58199999999999996</v>
      </c>
      <c r="L121" s="173" t="str">
        <f>TICINO!L20</f>
        <v>p_eff = 100 , e0_prom = 0.582</v>
      </c>
    </row>
    <row r="122" spans="1:12" x14ac:dyDescent="0.25">
      <c r="A122" s="70"/>
      <c r="B122" s="10" t="str">
        <f>TICINO!B21</f>
        <v>TS4_14_3</v>
      </c>
      <c r="C122" s="10" t="str">
        <f>TICINO!C21</f>
        <v>Ticino</v>
      </c>
      <c r="D122" s="10">
        <f>TICINO!D21</f>
        <v>100</v>
      </c>
      <c r="E122" s="11">
        <f>TICINO!E21</f>
        <v>0.13</v>
      </c>
      <c r="F122" s="41">
        <f>TICINO!F21</f>
        <v>100</v>
      </c>
      <c r="G122" s="11">
        <f>TICINO!G21</f>
        <v>0.58099999999999996</v>
      </c>
      <c r="H122" s="52">
        <f>TICINO!H21</f>
        <v>900</v>
      </c>
      <c r="I122" s="10" t="str">
        <f>TICINO!I21</f>
        <v>ru=0.95</v>
      </c>
      <c r="J122" s="10" t="str">
        <f>TICINO!J21</f>
        <v>-</v>
      </c>
      <c r="K122" s="11" t="str">
        <f>TICINO!K21</f>
        <v>-</v>
      </c>
      <c r="L122" s="173" t="str">
        <f>TICINO!L21</f>
        <v>-</v>
      </c>
    </row>
    <row r="123" spans="1:12" x14ac:dyDescent="0.25">
      <c r="A123" s="70"/>
      <c r="B123" s="10" t="str">
        <f>TICINO!B22</f>
        <v>TS4_14_4</v>
      </c>
      <c r="C123" s="10" t="str">
        <f>TICINO!C22</f>
        <v>Ticino</v>
      </c>
      <c r="D123" s="10">
        <f>TICINO!D22</f>
        <v>100</v>
      </c>
      <c r="E123" s="11">
        <f>TICINO!E22</f>
        <v>0.38</v>
      </c>
      <c r="F123" s="41">
        <f>TICINO!F22</f>
        <v>100</v>
      </c>
      <c r="G123" s="11">
        <f>TICINO!G22</f>
        <v>0.57999999999999996</v>
      </c>
      <c r="H123" s="52">
        <f>TICINO!H22</f>
        <v>140</v>
      </c>
      <c r="I123" s="10" t="str">
        <f>TICINO!I22</f>
        <v>5% DA</v>
      </c>
      <c r="J123" s="10">
        <f>TICINO!J22</f>
        <v>4</v>
      </c>
      <c r="K123" s="11">
        <f>TICINO!K22</f>
        <v>0.58199999999999996</v>
      </c>
      <c r="L123" s="173" t="str">
        <f>TICINO!L22</f>
        <v>p_eff = 100 , e0_prom = 0.582</v>
      </c>
    </row>
    <row r="124" spans="1:12" x14ac:dyDescent="0.25">
      <c r="A124" s="70">
        <v>5</v>
      </c>
      <c r="B124" s="10">
        <f>OTTAWA!B9</f>
        <v>1</v>
      </c>
      <c r="C124" s="10" t="str">
        <f>OTTAWA!C9</f>
        <v>Ottawa-0</v>
      </c>
      <c r="D124" s="10">
        <f>OTTAWA!D9</f>
        <v>100</v>
      </c>
      <c r="E124" s="11">
        <f>OTTAWA!E9</f>
        <v>0.22290598290598199</v>
      </c>
      <c r="F124" s="41">
        <f>OTTAWA!F9</f>
        <v>100</v>
      </c>
      <c r="G124" s="11">
        <f>OTTAWA!G9</f>
        <v>0.66100000000000003</v>
      </c>
      <c r="H124" s="52">
        <f>OTTAWA!H9</f>
        <v>1.9982632150625199</v>
      </c>
      <c r="I124" s="10" t="str">
        <f>OTTAWA!I9</f>
        <v>5% DA</v>
      </c>
      <c r="J124" s="10">
        <f>OTTAWA!J9</f>
        <v>1</v>
      </c>
      <c r="K124" s="11">
        <f>OTTAWA!K9</f>
        <v>0.66100000000000003</v>
      </c>
      <c r="L124" s="173" t="str">
        <f>OTTAWA!L9</f>
        <v>p_eff = 100 , e0_prom = 0.661</v>
      </c>
    </row>
    <row r="125" spans="1:12" x14ac:dyDescent="0.25">
      <c r="A125" s="70"/>
      <c r="B125" s="10">
        <f>OTTAWA!B10</f>
        <v>2</v>
      </c>
      <c r="C125" s="10" t="str">
        <f>OTTAWA!C10</f>
        <v>Ottawa-0</v>
      </c>
      <c r="D125" s="10">
        <f>OTTAWA!D10</f>
        <v>100</v>
      </c>
      <c r="E125" s="11">
        <f>OTTAWA!E10</f>
        <v>0.159088319088319</v>
      </c>
      <c r="F125" s="41">
        <f>OTTAWA!F10</f>
        <v>100</v>
      </c>
      <c r="G125" s="11">
        <f>OTTAWA!G10</f>
        <v>0.66100000000000003</v>
      </c>
      <c r="H125" s="52">
        <f>OTTAWA!H10</f>
        <v>7.9791766740429697</v>
      </c>
      <c r="I125" s="10" t="str">
        <f>OTTAWA!I10</f>
        <v>5% DA</v>
      </c>
      <c r="J125" s="10">
        <f>OTTAWA!J10</f>
        <v>1</v>
      </c>
      <c r="K125" s="11">
        <f>OTTAWA!K10</f>
        <v>0.66100000000000003</v>
      </c>
      <c r="L125" s="173" t="str">
        <f>OTTAWA!L10</f>
        <v>p_eff = 100 , e0_prom = 0.661</v>
      </c>
    </row>
    <row r="126" spans="1:12" x14ac:dyDescent="0.25">
      <c r="A126" s="70"/>
      <c r="B126" s="10">
        <f>OTTAWA!B11</f>
        <v>3</v>
      </c>
      <c r="C126" s="10" t="str">
        <f>OTTAWA!C11</f>
        <v>Ottawa-0</v>
      </c>
      <c r="D126" s="10">
        <f>OTTAWA!D11</f>
        <v>100</v>
      </c>
      <c r="E126" s="11">
        <f>OTTAWA!E11</f>
        <v>0.150787902200331</v>
      </c>
      <c r="F126" s="41">
        <f>OTTAWA!F11</f>
        <v>100</v>
      </c>
      <c r="G126" s="11">
        <f>OTTAWA!G11</f>
        <v>0.66100000000000003</v>
      </c>
      <c r="H126" s="52">
        <f>OTTAWA!H11</f>
        <v>19.809943179556502</v>
      </c>
      <c r="I126" s="10" t="str">
        <f>OTTAWA!I11</f>
        <v>5% DA</v>
      </c>
      <c r="J126" s="10">
        <f>OTTAWA!J11</f>
        <v>1</v>
      </c>
      <c r="K126" s="11">
        <f>OTTAWA!K11</f>
        <v>0.66100000000000003</v>
      </c>
      <c r="L126" s="173" t="str">
        <f>OTTAWA!L11</f>
        <v>p_eff = 100 , e0_prom = 0.661</v>
      </c>
    </row>
    <row r="127" spans="1:12" x14ac:dyDescent="0.25">
      <c r="A127" s="70"/>
      <c r="B127" s="10">
        <f>OTTAWA!B12</f>
        <v>4</v>
      </c>
      <c r="C127" s="10" t="str">
        <f>OTTAWA!C12</f>
        <v>Ottawa-0</v>
      </c>
      <c r="D127" s="10">
        <f>OTTAWA!D12</f>
        <v>100</v>
      </c>
      <c r="E127" s="11">
        <f>OTTAWA!E12</f>
        <v>0.13097300690520899</v>
      </c>
      <c r="F127" s="41">
        <f>OTTAWA!F12</f>
        <v>100</v>
      </c>
      <c r="G127" s="11">
        <f>OTTAWA!G12</f>
        <v>0.66100000000000003</v>
      </c>
      <c r="H127" s="52">
        <f>OTTAWA!H12</f>
        <v>22.8051498501701</v>
      </c>
      <c r="I127" s="10" t="str">
        <f>OTTAWA!I12</f>
        <v>5% DA</v>
      </c>
      <c r="J127" s="10">
        <f>OTTAWA!J12</f>
        <v>1</v>
      </c>
      <c r="K127" s="11">
        <f>OTTAWA!K12</f>
        <v>0.66100000000000003</v>
      </c>
      <c r="L127" s="173" t="str">
        <f>OTTAWA!L12</f>
        <v>p_eff = 100 , e0_prom = 0.661</v>
      </c>
    </row>
    <row r="128" spans="1:12" x14ac:dyDescent="0.25">
      <c r="A128" s="70"/>
      <c r="B128" s="10">
        <f>OTTAWA!B13</f>
        <v>5</v>
      </c>
      <c r="C128" s="10" t="str">
        <f>OTTAWA!C13</f>
        <v>Ottawa-0</v>
      </c>
      <c r="D128" s="10">
        <f>OTTAWA!D13</f>
        <v>100</v>
      </c>
      <c r="E128" s="11">
        <f>OTTAWA!E13</f>
        <v>0.19416485585977</v>
      </c>
      <c r="F128" s="41">
        <f>OTTAWA!F13</f>
        <v>100</v>
      </c>
      <c r="G128" s="11">
        <f>OTTAWA!G13</f>
        <v>0.66100000000000003</v>
      </c>
      <c r="H128" s="52">
        <f>OTTAWA!H13</f>
        <v>23.761193968483401</v>
      </c>
      <c r="I128" s="10" t="str">
        <f>OTTAWA!I13</f>
        <v>5% DA</v>
      </c>
      <c r="J128" s="10">
        <f>OTTAWA!J13</f>
        <v>1</v>
      </c>
      <c r="K128" s="11">
        <f>OTTAWA!K13</f>
        <v>0.66100000000000003</v>
      </c>
      <c r="L128" s="173" t="str">
        <f>OTTAWA!L13</f>
        <v>p_eff = 100 , e0_prom = 0.661</v>
      </c>
    </row>
    <row r="129" spans="1:12" x14ac:dyDescent="0.25">
      <c r="A129" s="70"/>
      <c r="B129" s="10">
        <f>OTTAWA!B14</f>
        <v>6</v>
      </c>
      <c r="C129" s="10" t="str">
        <f>OTTAWA!C14</f>
        <v>Ottawa-0</v>
      </c>
      <c r="D129" s="10">
        <f>OTTAWA!D14</f>
        <v>100</v>
      </c>
      <c r="E129" s="11">
        <f>OTTAWA!E14</f>
        <v>0.25157242422779102</v>
      </c>
      <c r="F129" s="41">
        <f>OTTAWA!F14</f>
        <v>100</v>
      </c>
      <c r="G129" s="11">
        <f>OTTAWA!G14</f>
        <v>0.57999999999999996</v>
      </c>
      <c r="H129" s="52">
        <f>OTTAWA!H14</f>
        <v>17.929528080200001</v>
      </c>
      <c r="I129" s="10" t="str">
        <f>OTTAWA!I14</f>
        <v>5% DA</v>
      </c>
      <c r="J129" s="10">
        <f>OTTAWA!J14</f>
        <v>2</v>
      </c>
      <c r="K129" s="11">
        <f>OTTAWA!K14</f>
        <v>0.57999999999999996</v>
      </c>
      <c r="L129" s="173" t="str">
        <f>OTTAWA!L14</f>
        <v>p_eff = 100 , e0_prom = 0.58</v>
      </c>
    </row>
    <row r="130" spans="1:12" x14ac:dyDescent="0.25">
      <c r="A130" s="70"/>
      <c r="B130" s="10">
        <f>OTTAWA!B15</f>
        <v>7</v>
      </c>
      <c r="C130" s="10" t="str">
        <f>OTTAWA!C15</f>
        <v>Ottawa-0</v>
      </c>
      <c r="D130" s="10">
        <f>OTTAWA!D15</f>
        <v>100</v>
      </c>
      <c r="E130" s="11">
        <f>OTTAWA!E15</f>
        <v>0.31717224395190402</v>
      </c>
      <c r="F130" s="41">
        <f>OTTAWA!F15</f>
        <v>100</v>
      </c>
      <c r="G130" s="11">
        <f>OTTAWA!G15</f>
        <v>0.57999999999999996</v>
      </c>
      <c r="H130" s="52">
        <f>OTTAWA!H15</f>
        <v>6.9719824469967797</v>
      </c>
      <c r="I130" s="10" t="str">
        <f>OTTAWA!I15</f>
        <v>5% DA</v>
      </c>
      <c r="J130" s="10">
        <f>OTTAWA!J15</f>
        <v>2</v>
      </c>
      <c r="K130" s="11">
        <f>OTTAWA!K15</f>
        <v>0.57999999999999996</v>
      </c>
      <c r="L130" s="173" t="str">
        <f>OTTAWA!L15</f>
        <v>p_eff = 100 , e0_prom = 0.58</v>
      </c>
    </row>
    <row r="131" spans="1:12" x14ac:dyDescent="0.25">
      <c r="A131" s="70"/>
      <c r="B131" s="10">
        <f>OTTAWA!B16</f>
        <v>8</v>
      </c>
      <c r="C131" s="10" t="str">
        <f>OTTAWA!C16</f>
        <v>Ottawa-0</v>
      </c>
      <c r="D131" s="10">
        <f>OTTAWA!D16</f>
        <v>100</v>
      </c>
      <c r="E131" s="11">
        <f>OTTAWA!E16</f>
        <v>0.36464661097429402</v>
      </c>
      <c r="F131" s="41">
        <f>OTTAWA!F16</f>
        <v>100</v>
      </c>
      <c r="G131" s="11">
        <f>OTTAWA!G16</f>
        <v>0.57999999999999996</v>
      </c>
      <c r="H131" s="52">
        <f>OTTAWA!H16</f>
        <v>5.9856425240816398</v>
      </c>
      <c r="I131" s="10" t="str">
        <f>OTTAWA!I16</f>
        <v>5% DA</v>
      </c>
      <c r="J131" s="10">
        <f>OTTAWA!J16</f>
        <v>2</v>
      </c>
      <c r="K131" s="11">
        <f>OTTAWA!K16</f>
        <v>0.57999999999999996</v>
      </c>
      <c r="L131" s="173" t="str">
        <f>OTTAWA!L16</f>
        <v>p_eff = 100 , e0_prom = 0.58</v>
      </c>
    </row>
    <row r="132" spans="1:12" x14ac:dyDescent="0.25">
      <c r="A132" s="70"/>
      <c r="B132" s="10">
        <f>OTTAWA!B17</f>
        <v>9</v>
      </c>
      <c r="C132" s="10" t="str">
        <f>OTTAWA!C17</f>
        <v>Ottawa-0</v>
      </c>
      <c r="D132" s="10">
        <f>OTTAWA!D17</f>
        <v>100</v>
      </c>
      <c r="E132" s="11">
        <f>OTTAWA!E17</f>
        <v>0.28698633444396099</v>
      </c>
      <c r="F132" s="41">
        <f>OTTAWA!F17</f>
        <v>100</v>
      </c>
      <c r="G132" s="11">
        <f>OTTAWA!G17</f>
        <v>0.57999999999999996</v>
      </c>
      <c r="H132" s="52">
        <f>OTTAWA!H17</f>
        <v>24.757317646114199</v>
      </c>
      <c r="I132" s="10" t="str">
        <f>OTTAWA!I17</f>
        <v>5% DA</v>
      </c>
      <c r="J132" s="10">
        <f>OTTAWA!J17</f>
        <v>2</v>
      </c>
      <c r="K132" s="11">
        <f>OTTAWA!K17</f>
        <v>0.57999999999999996</v>
      </c>
      <c r="L132" s="173" t="str">
        <f>OTTAWA!L17</f>
        <v>p_eff = 100 , e0_prom = 0.58</v>
      </c>
    </row>
    <row r="133" spans="1:12" x14ac:dyDescent="0.25">
      <c r="A133" s="70"/>
      <c r="B133" s="10">
        <f>OTTAWA!B18</f>
        <v>10</v>
      </c>
      <c r="C133" s="10" t="str">
        <f>OTTAWA!C18</f>
        <v>Ottawa-0</v>
      </c>
      <c r="D133" s="10">
        <f>OTTAWA!D18</f>
        <v>100</v>
      </c>
      <c r="E133" s="11">
        <f>OTTAWA!E18</f>
        <v>0.22928002317832799</v>
      </c>
      <c r="F133" s="41">
        <f>OTTAWA!F18</f>
        <v>100</v>
      </c>
      <c r="G133" s="11">
        <f>OTTAWA!G18</f>
        <v>0.57999999999999996</v>
      </c>
      <c r="H133" s="52">
        <f>OTTAWA!H18</f>
        <v>64.7977424165408</v>
      </c>
      <c r="I133" s="10" t="str">
        <f>OTTAWA!I18</f>
        <v>5% DA</v>
      </c>
      <c r="J133" s="10">
        <f>OTTAWA!J18</f>
        <v>2</v>
      </c>
      <c r="K133" s="11">
        <f>OTTAWA!K18</f>
        <v>0.57999999999999996</v>
      </c>
      <c r="L133" s="173" t="str">
        <f>OTTAWA!L18</f>
        <v>p_eff = 100 , e0_prom = 0.58</v>
      </c>
    </row>
    <row r="134" spans="1:12" x14ac:dyDescent="0.25">
      <c r="A134" s="70"/>
      <c r="B134" s="10">
        <f>OTTAWA!B19</f>
        <v>11</v>
      </c>
      <c r="C134" s="10" t="str">
        <f>OTTAWA!C19</f>
        <v>Ottawa-0</v>
      </c>
      <c r="D134" s="10">
        <f>OTTAWA!D19</f>
        <v>100</v>
      </c>
      <c r="E134" s="11">
        <f>OTTAWA!E19</f>
        <v>0.29679591803885502</v>
      </c>
      <c r="F134" s="41">
        <f>OTTAWA!F19</f>
        <v>100</v>
      </c>
      <c r="G134" s="11">
        <f>OTTAWA!G19</f>
        <v>0.55000000000000004</v>
      </c>
      <c r="H134" s="52">
        <f>OTTAWA!H19</f>
        <v>28.836934943740999</v>
      </c>
      <c r="I134" s="10" t="str">
        <f>OTTAWA!I19</f>
        <v>5% DA</v>
      </c>
      <c r="J134" s="10">
        <f>OTTAWA!J19</f>
        <v>3</v>
      </c>
      <c r="K134" s="11">
        <f>OTTAWA!K19</f>
        <v>0.55000000000000004</v>
      </c>
      <c r="L134" s="173" t="str">
        <f>OTTAWA!L19</f>
        <v>p_eff = 100 , e0_prom = 0.55</v>
      </c>
    </row>
    <row r="135" spans="1:12" x14ac:dyDescent="0.25">
      <c r="A135" s="70"/>
      <c r="B135" s="10">
        <f>OTTAWA!B20</f>
        <v>12</v>
      </c>
      <c r="C135" s="10" t="str">
        <f>OTTAWA!C20</f>
        <v>Ottawa-0</v>
      </c>
      <c r="D135" s="10">
        <f>OTTAWA!D20</f>
        <v>100</v>
      </c>
      <c r="E135" s="11">
        <f>OTTAWA!E20</f>
        <v>0.35831892735847498</v>
      </c>
      <c r="F135" s="41">
        <f>OTTAWA!F20</f>
        <v>100</v>
      </c>
      <c r="G135" s="11">
        <f>OTTAWA!G20</f>
        <v>0.55000000000000004</v>
      </c>
      <c r="H135" s="52">
        <f>OTTAWA!H20</f>
        <v>14.948025464382599</v>
      </c>
      <c r="I135" s="10" t="str">
        <f>OTTAWA!I20</f>
        <v>5% DA</v>
      </c>
      <c r="J135" s="10">
        <f>OTTAWA!J20</f>
        <v>3</v>
      </c>
      <c r="K135" s="11">
        <f>OTTAWA!K20</f>
        <v>0.55000000000000004</v>
      </c>
      <c r="L135" s="173" t="str">
        <f>OTTAWA!L20</f>
        <v>p_eff = 100 , e0_prom = 0.55</v>
      </c>
    </row>
    <row r="136" spans="1:12" x14ac:dyDescent="0.25">
      <c r="A136" s="70"/>
      <c r="B136" s="10">
        <f>OTTAWA!B21</f>
        <v>13</v>
      </c>
      <c r="C136" s="10" t="str">
        <f>OTTAWA!C21</f>
        <v>Ottawa-0</v>
      </c>
      <c r="D136" s="10">
        <f>OTTAWA!D21</f>
        <v>100</v>
      </c>
      <c r="E136" s="11">
        <f>OTTAWA!E21</f>
        <v>0.38794855698810399</v>
      </c>
      <c r="F136" s="41">
        <f>OTTAWA!F21</f>
        <v>100</v>
      </c>
      <c r="G136" s="11">
        <f>OTTAWA!G21</f>
        <v>0.55000000000000004</v>
      </c>
      <c r="H136" s="52">
        <f>OTTAWA!H21</f>
        <v>14.948025464382599</v>
      </c>
      <c r="I136" s="10" t="str">
        <f>OTTAWA!I21</f>
        <v>5% DA</v>
      </c>
      <c r="J136" s="10">
        <f>OTTAWA!J21</f>
        <v>3</v>
      </c>
      <c r="K136" s="11">
        <f>OTTAWA!K21</f>
        <v>0.55000000000000004</v>
      </c>
      <c r="L136" s="173" t="str">
        <f>OTTAWA!L21</f>
        <v>p_eff = 100 , e0_prom = 0.55</v>
      </c>
    </row>
    <row r="137" spans="1:12" x14ac:dyDescent="0.25">
      <c r="A137" s="70"/>
      <c r="B137" s="10">
        <f>OTTAWA!B22</f>
        <v>14</v>
      </c>
      <c r="C137" s="10" t="str">
        <f>OTTAWA!C22</f>
        <v>Ottawa-0</v>
      </c>
      <c r="D137" s="10">
        <f>OTTAWA!D22</f>
        <v>100</v>
      </c>
      <c r="E137" s="11">
        <f>OTTAWA!E22</f>
        <v>0.40575723920356599</v>
      </c>
      <c r="F137" s="41">
        <f>OTTAWA!F22</f>
        <v>100</v>
      </c>
      <c r="G137" s="11">
        <f>OTTAWA!G22</f>
        <v>0.55000000000000004</v>
      </c>
      <c r="H137" s="52">
        <f>OTTAWA!H22</f>
        <v>13.931856059895299</v>
      </c>
      <c r="I137" s="10" t="str">
        <f>OTTAWA!I22</f>
        <v>5% DA</v>
      </c>
      <c r="J137" s="10">
        <f>OTTAWA!J22</f>
        <v>3</v>
      </c>
      <c r="K137" s="11">
        <f>OTTAWA!K22</f>
        <v>0.55000000000000004</v>
      </c>
      <c r="L137" s="173" t="str">
        <f>OTTAWA!L22</f>
        <v>p_eff = 100 , e0_prom = 0.55</v>
      </c>
    </row>
    <row r="138" spans="1:12" x14ac:dyDescent="0.25">
      <c r="A138" s="70"/>
      <c r="B138" s="10">
        <f>OTTAWA!B23</f>
        <v>15</v>
      </c>
      <c r="C138" s="10" t="str">
        <f>OTTAWA!C23</f>
        <v>Ottawa-0</v>
      </c>
      <c r="D138" s="10">
        <f>OTTAWA!D23</f>
        <v>100</v>
      </c>
      <c r="E138" s="11">
        <f>OTTAWA!E23</f>
        <v>0.44754261432227499</v>
      </c>
      <c r="F138" s="41">
        <f>OTTAWA!F23</f>
        <v>100</v>
      </c>
      <c r="G138" s="11">
        <f>OTTAWA!G23</f>
        <v>0.55000000000000004</v>
      </c>
      <c r="H138" s="52">
        <f>OTTAWA!H23</f>
        <v>6.9719824469967797</v>
      </c>
      <c r="I138" s="10" t="str">
        <f>OTTAWA!I23</f>
        <v>5% DA</v>
      </c>
      <c r="J138" s="10">
        <f>OTTAWA!J23</f>
        <v>3</v>
      </c>
      <c r="K138" s="11">
        <f>OTTAWA!K23</f>
        <v>0.55000000000000004</v>
      </c>
      <c r="L138" s="173" t="str">
        <f>OTTAWA!L23</f>
        <v>p_eff = 100 , e0_prom = 0.55</v>
      </c>
    </row>
    <row r="139" spans="1:12" x14ac:dyDescent="0.25">
      <c r="A139" s="70"/>
      <c r="B139" s="10">
        <f>OTTAWA!B24</f>
        <v>16</v>
      </c>
      <c r="C139" s="10" t="str">
        <f>OTTAWA!C24</f>
        <v>Ottawa-0</v>
      </c>
      <c r="D139" s="10">
        <f>OTTAWA!D24</f>
        <v>100</v>
      </c>
      <c r="E139" s="11">
        <f>OTTAWA!E24</f>
        <v>0.44365895665330601</v>
      </c>
      <c r="F139" s="41">
        <f>OTTAWA!F24</f>
        <v>100</v>
      </c>
      <c r="G139" s="11">
        <f>OTTAWA!G24</f>
        <v>0.55000000000000004</v>
      </c>
      <c r="H139" s="52">
        <f>OTTAWA!H24</f>
        <v>5.9856425240816398</v>
      </c>
      <c r="I139" s="10" t="str">
        <f>OTTAWA!I24</f>
        <v>5% DA</v>
      </c>
      <c r="J139" s="10">
        <f>OTTAWA!J24</f>
        <v>3</v>
      </c>
      <c r="K139" s="11">
        <f>OTTAWA!K24</f>
        <v>0.55000000000000004</v>
      </c>
      <c r="L139" s="173" t="str">
        <f>OTTAWA!L24</f>
        <v>p_eff = 100 , e0_prom = 0.55</v>
      </c>
    </row>
    <row r="140" spans="1:12" x14ac:dyDescent="0.25">
      <c r="A140" s="70"/>
      <c r="B140" s="10">
        <f>OTTAWA!B25</f>
        <v>17</v>
      </c>
      <c r="C140" s="10" t="str">
        <f>OTTAWA!C25</f>
        <v>Ottawa-0</v>
      </c>
      <c r="D140" s="10">
        <f>OTTAWA!D25</f>
        <v>100</v>
      </c>
      <c r="E140" s="11">
        <f>OTTAWA!E25</f>
        <v>0.49692533037165798</v>
      </c>
      <c r="F140" s="41">
        <f>OTTAWA!F25</f>
        <v>100</v>
      </c>
      <c r="G140" s="11">
        <f>OTTAWA!G25</f>
        <v>0.55000000000000004</v>
      </c>
      <c r="H140" s="52">
        <f>OTTAWA!H25</f>
        <v>6.9719824469967797</v>
      </c>
      <c r="I140" s="10" t="str">
        <f>OTTAWA!I25</f>
        <v>5% DA</v>
      </c>
      <c r="J140" s="10">
        <f>OTTAWA!J25</f>
        <v>3</v>
      </c>
      <c r="K140" s="11">
        <f>OTTAWA!K25</f>
        <v>0.55000000000000004</v>
      </c>
      <c r="L140" s="173" t="str">
        <f>OTTAWA!L25</f>
        <v>p_eff = 100 , e0_prom = 0.55</v>
      </c>
    </row>
    <row r="141" spans="1:12" x14ac:dyDescent="0.25">
      <c r="A141" s="70"/>
      <c r="B141" s="10">
        <f>OTTAWA!B26</f>
        <v>18</v>
      </c>
      <c r="C141" s="10" t="str">
        <f>OTTAWA!C26</f>
        <v>Ottawa-0</v>
      </c>
      <c r="D141" s="10">
        <f>OTTAWA!D26</f>
        <v>100</v>
      </c>
      <c r="E141" s="11">
        <f>OTTAWA!E26</f>
        <v>0.585814219260546</v>
      </c>
      <c r="F141" s="41">
        <f>OTTAWA!F26</f>
        <v>100</v>
      </c>
      <c r="G141" s="11">
        <f>OTTAWA!G26</f>
        <v>0.53300000000000003</v>
      </c>
      <c r="H141" s="52">
        <f>OTTAWA!H26</f>
        <v>6.9719824469967797</v>
      </c>
      <c r="I141" s="10" t="str">
        <f>OTTAWA!I26</f>
        <v>5% DA</v>
      </c>
      <c r="J141" s="10">
        <f>OTTAWA!J26</f>
        <v>4</v>
      </c>
      <c r="K141" s="11">
        <f>OTTAWA!K26</f>
        <v>0.53300000000000003</v>
      </c>
      <c r="L141" s="173" t="str">
        <f>OTTAWA!L26</f>
        <v>p_eff = 100 , e0_prom = 0.533</v>
      </c>
    </row>
    <row r="142" spans="1:12" x14ac:dyDescent="0.25">
      <c r="A142" s="70"/>
      <c r="B142" s="10">
        <f>OTTAWA!B27</f>
        <v>19</v>
      </c>
      <c r="C142" s="10" t="str">
        <f>OTTAWA!C27</f>
        <v>Ottawa-0</v>
      </c>
      <c r="D142" s="10">
        <f>OTTAWA!D27</f>
        <v>100</v>
      </c>
      <c r="E142" s="11">
        <f>OTTAWA!E27</f>
        <v>0.56595039193909202</v>
      </c>
      <c r="F142" s="41">
        <f>OTTAWA!F27</f>
        <v>100</v>
      </c>
      <c r="G142" s="11">
        <f>OTTAWA!G27</f>
        <v>0.53300000000000003</v>
      </c>
      <c r="H142" s="52">
        <f>OTTAWA!H27</f>
        <v>8.9725557399299092</v>
      </c>
      <c r="I142" s="10" t="str">
        <f>OTTAWA!I27</f>
        <v>5% DA</v>
      </c>
      <c r="J142" s="10">
        <f>OTTAWA!J27</f>
        <v>4</v>
      </c>
      <c r="K142" s="11">
        <f>OTTAWA!K27</f>
        <v>0.53300000000000003</v>
      </c>
      <c r="L142" s="173" t="str">
        <f>OTTAWA!L27</f>
        <v>p_eff = 100 , e0_prom = 0.533</v>
      </c>
    </row>
    <row r="143" spans="1:12" x14ac:dyDescent="0.25">
      <c r="A143" s="70"/>
      <c r="B143" s="10">
        <f>OTTAWA!B28</f>
        <v>20</v>
      </c>
      <c r="C143" s="10" t="str">
        <f>OTTAWA!C28</f>
        <v>Ottawa-0</v>
      </c>
      <c r="D143" s="10">
        <f>OTTAWA!D28</f>
        <v>100</v>
      </c>
      <c r="E143" s="11">
        <f>OTTAWA!E28</f>
        <v>0.50269415873935597</v>
      </c>
      <c r="F143" s="41">
        <f>OTTAWA!F28</f>
        <v>100</v>
      </c>
      <c r="G143" s="11">
        <f>OTTAWA!G28</f>
        <v>0.53300000000000003</v>
      </c>
      <c r="H143" s="52">
        <f>OTTAWA!H28</f>
        <v>9.9719120687639204</v>
      </c>
      <c r="I143" s="10" t="str">
        <f>OTTAWA!I28</f>
        <v>5% DA</v>
      </c>
      <c r="J143" s="10">
        <f>OTTAWA!J28</f>
        <v>4</v>
      </c>
      <c r="K143" s="11">
        <f>OTTAWA!K28</f>
        <v>0.53300000000000003</v>
      </c>
      <c r="L143" s="173" t="str">
        <f>OTTAWA!L28</f>
        <v>p_eff = 100 , e0_prom = 0.533</v>
      </c>
    </row>
    <row r="144" spans="1:12" x14ac:dyDescent="0.25">
      <c r="A144" s="70"/>
      <c r="B144" s="10">
        <f>OTTAWA!B29</f>
        <v>21</v>
      </c>
      <c r="C144" s="10" t="str">
        <f>OTTAWA!C29</f>
        <v>Ottawa-0</v>
      </c>
      <c r="D144" s="10">
        <f>OTTAWA!D29</f>
        <v>100</v>
      </c>
      <c r="E144" s="11">
        <f>OTTAWA!E29</f>
        <v>0.43727719027153999</v>
      </c>
      <c r="F144" s="41">
        <f>OTTAWA!F29</f>
        <v>100</v>
      </c>
      <c r="G144" s="11">
        <f>OTTAWA!G29</f>
        <v>0.53300000000000003</v>
      </c>
      <c r="H144" s="52">
        <f>OTTAWA!H29</f>
        <v>16.907905696053898</v>
      </c>
      <c r="I144" s="10" t="str">
        <f>OTTAWA!I29</f>
        <v>5% DA</v>
      </c>
      <c r="J144" s="10">
        <f>OTTAWA!J29</f>
        <v>4</v>
      </c>
      <c r="K144" s="11">
        <f>OTTAWA!K29</f>
        <v>0.53300000000000003</v>
      </c>
      <c r="L144" s="173" t="str">
        <f>OTTAWA!L29</f>
        <v>p_eff = 100 , e0_prom = 0.533</v>
      </c>
    </row>
    <row r="145" spans="1:12" x14ac:dyDescent="0.25">
      <c r="A145" s="70"/>
      <c r="B145" s="10">
        <f>OTTAWA!B30</f>
        <v>22</v>
      </c>
      <c r="C145" s="10" t="str">
        <f>OTTAWA!C30</f>
        <v>Ottawa-0</v>
      </c>
      <c r="D145" s="10">
        <f>OTTAWA!D30</f>
        <v>100</v>
      </c>
      <c r="E145" s="11">
        <f>OTTAWA!E30</f>
        <v>0.38747468894361498</v>
      </c>
      <c r="F145" s="41">
        <f>OTTAWA!F30</f>
        <v>100</v>
      </c>
      <c r="G145" s="11">
        <f>OTTAWA!G30</f>
        <v>0.53300000000000003</v>
      </c>
      <c r="H145" s="52">
        <f>OTTAWA!H30</f>
        <v>43.994481022164997</v>
      </c>
      <c r="I145" s="10" t="str">
        <f>OTTAWA!I30</f>
        <v>5% DA</v>
      </c>
      <c r="J145" s="10">
        <f>OTTAWA!J30</f>
        <v>4</v>
      </c>
      <c r="K145" s="11">
        <f>OTTAWA!K30</f>
        <v>0.53300000000000003</v>
      </c>
      <c r="L145" s="173" t="str">
        <f>OTTAWA!L30</f>
        <v>p_eff = 100 , e0_prom = 0.533</v>
      </c>
    </row>
    <row r="146" spans="1:12" x14ac:dyDescent="0.25">
      <c r="A146" s="70"/>
      <c r="B146" s="10">
        <f>OTTAWA!B31</f>
        <v>23</v>
      </c>
      <c r="C146" s="10" t="str">
        <f>OTTAWA!C31</f>
        <v>Ottawa-0</v>
      </c>
      <c r="D146" s="10">
        <f>OTTAWA!D31</f>
        <v>100</v>
      </c>
      <c r="E146" s="11">
        <f>OTTAWA!E31</f>
        <v>0.77679591803885495</v>
      </c>
      <c r="F146" s="41">
        <f>OTTAWA!F31</f>
        <v>100</v>
      </c>
      <c r="G146" s="11">
        <f>OTTAWA!G31</f>
        <v>0.50800000000000001</v>
      </c>
      <c r="H146" s="52">
        <f>OTTAWA!H31</f>
        <v>28.836934943740999</v>
      </c>
      <c r="I146" s="10" t="str">
        <f>OTTAWA!I31</f>
        <v>5% DA</v>
      </c>
      <c r="J146" s="10" t="str">
        <f>OTTAWA!J31</f>
        <v>-</v>
      </c>
      <c r="K146" s="11" t="str">
        <f>OTTAWA!K31</f>
        <v>-</v>
      </c>
      <c r="L146" s="173" t="str">
        <f>OTTAWA!L31</f>
        <v>-</v>
      </c>
    </row>
    <row r="147" spans="1:12" x14ac:dyDescent="0.25">
      <c r="A147" s="70"/>
      <c r="B147" s="10">
        <f>OTTAWA!B32</f>
        <v>24</v>
      </c>
      <c r="C147" s="10" t="str">
        <f>OTTAWA!C32</f>
        <v>Ottawa-0</v>
      </c>
      <c r="D147" s="10">
        <f>OTTAWA!D32</f>
        <v>100</v>
      </c>
      <c r="E147" s="11">
        <f>OTTAWA!E32</f>
        <v>0.67014470359103095</v>
      </c>
      <c r="F147" s="41">
        <f>OTTAWA!F32</f>
        <v>100</v>
      </c>
      <c r="G147" s="11">
        <f>OTTAWA!G32</f>
        <v>0.50800000000000001</v>
      </c>
      <c r="H147" s="52">
        <f>OTTAWA!H32</f>
        <v>27.839515482034798</v>
      </c>
      <c r="I147" s="10" t="str">
        <f>OTTAWA!I32</f>
        <v>5% DA</v>
      </c>
      <c r="J147" s="10" t="str">
        <f>OTTAWA!J32</f>
        <v>-</v>
      </c>
      <c r="K147" s="11" t="str">
        <f>OTTAWA!K32</f>
        <v>-</v>
      </c>
      <c r="L147" s="173" t="str">
        <f>OTTAWA!L32</f>
        <v>-</v>
      </c>
    </row>
    <row r="148" spans="1:12" x14ac:dyDescent="0.25">
      <c r="A148" s="70"/>
      <c r="B148" s="10">
        <f>OTTAWA!B33</f>
        <v>25</v>
      </c>
      <c r="C148" s="10" t="str">
        <f>OTTAWA!C33</f>
        <v>Ottawa-0</v>
      </c>
      <c r="D148" s="10">
        <f>OTTAWA!D33</f>
        <v>100</v>
      </c>
      <c r="E148" s="11">
        <f>OTTAWA!E33</f>
        <v>0.60887923125211196</v>
      </c>
      <c r="F148" s="41">
        <f>OTTAWA!F33</f>
        <v>100</v>
      </c>
      <c r="G148" s="11">
        <f>OTTAWA!G33</f>
        <v>0.50800000000000001</v>
      </c>
      <c r="H148" s="52">
        <f>OTTAWA!H33</f>
        <v>29.870089423293798</v>
      </c>
      <c r="I148" s="10" t="str">
        <f>OTTAWA!I33</f>
        <v>5% DA</v>
      </c>
      <c r="J148" s="10" t="str">
        <f>OTTAWA!J33</f>
        <v>-</v>
      </c>
      <c r="K148" s="11" t="str">
        <f>OTTAWA!K33</f>
        <v>-</v>
      </c>
      <c r="L148" s="173" t="str">
        <f>OTTAWA!L33</f>
        <v>-</v>
      </c>
    </row>
    <row r="149" spans="1:12" x14ac:dyDescent="0.25">
      <c r="A149" s="70">
        <v>6</v>
      </c>
      <c r="B149" s="10" t="str">
        <f>TOYOURA!B7</f>
        <v>L-34</v>
      </c>
      <c r="C149" s="10" t="str">
        <f>TOYOURA!C7</f>
        <v>Toyoura</v>
      </c>
      <c r="D149" s="10">
        <f>TOYOURA!D7</f>
        <v>98.1</v>
      </c>
      <c r="E149" s="11">
        <f>TOYOURA!E7</f>
        <v>0.15</v>
      </c>
      <c r="F149" s="41">
        <f>TOYOURA!F7</f>
        <v>98.1</v>
      </c>
      <c r="G149" s="11">
        <f>TOYOURA!G7</f>
        <v>0.80945853324194661</v>
      </c>
      <c r="H149" s="52">
        <f>TOYOURA!H7</f>
        <v>1.3</v>
      </c>
      <c r="I149" s="10" t="str">
        <f>TOYOURA!I7</f>
        <v>5% DA</v>
      </c>
      <c r="J149" s="10">
        <f>TOYOURA!J7</f>
        <v>1</v>
      </c>
      <c r="K149" s="11">
        <f>TOYOURA!K7</f>
        <v>0.79818117255789955</v>
      </c>
      <c r="L149" s="173" t="str">
        <f>TOYOURA!L7</f>
        <v>p_eff = 98.1 , e0_prom = 0.798</v>
      </c>
    </row>
    <row r="150" spans="1:12" x14ac:dyDescent="0.25">
      <c r="A150" s="70"/>
      <c r="B150" s="10" t="str">
        <f>TOYOURA!B8</f>
        <v>L-3</v>
      </c>
      <c r="C150" s="10" t="str">
        <f>TOYOURA!C8</f>
        <v>Toyoura</v>
      </c>
      <c r="D150" s="10">
        <f>TOYOURA!D8</f>
        <v>98.1</v>
      </c>
      <c r="E150" s="11">
        <f>TOYOURA!E8</f>
        <v>0.17</v>
      </c>
      <c r="F150" s="41">
        <f>TOYOURA!F8</f>
        <v>98.1</v>
      </c>
      <c r="G150" s="11">
        <f>TOYOURA!G8</f>
        <v>0.8082191780821919</v>
      </c>
      <c r="H150" s="52">
        <f>TOYOURA!H8</f>
        <v>3.4</v>
      </c>
      <c r="I150" s="10" t="str">
        <f>TOYOURA!I8</f>
        <v>5% DA</v>
      </c>
      <c r="J150" s="10">
        <f>TOYOURA!J8</f>
        <v>1</v>
      </c>
      <c r="K150" s="11">
        <f>TOYOURA!K8</f>
        <v>0.79818117255789955</v>
      </c>
      <c r="L150" s="173" t="str">
        <f>TOYOURA!L8</f>
        <v>p_eff = 98.1 , e0_prom = 0.798</v>
      </c>
    </row>
    <row r="151" spans="1:12" x14ac:dyDescent="0.25">
      <c r="A151" s="70"/>
      <c r="B151" s="10" t="str">
        <f>TOYOURA!B9</f>
        <v>L-37</v>
      </c>
      <c r="C151" s="10" t="str">
        <f>TOYOURA!C9</f>
        <v>Toyoura</v>
      </c>
      <c r="D151" s="10">
        <f>TOYOURA!D9</f>
        <v>98.1</v>
      </c>
      <c r="E151" s="11">
        <f>TOYOURA!E9</f>
        <v>0.153</v>
      </c>
      <c r="F151" s="41">
        <f>TOYOURA!F9</f>
        <v>98.1</v>
      </c>
      <c r="G151" s="11">
        <f>TOYOURA!G9</f>
        <v>0.80698151950718677</v>
      </c>
      <c r="H151" s="52">
        <f>TOYOURA!H9</f>
        <v>1.4</v>
      </c>
      <c r="I151" s="10" t="str">
        <f>TOYOURA!I9</f>
        <v>5% DA</v>
      </c>
      <c r="J151" s="10">
        <f>TOYOURA!J9</f>
        <v>1</v>
      </c>
      <c r="K151" s="11">
        <f>TOYOURA!K9</f>
        <v>0.79818117255789955</v>
      </c>
      <c r="L151" s="173" t="str">
        <f>TOYOURA!L9</f>
        <v>p_eff = 98.1 , e0_prom = 0.798</v>
      </c>
    </row>
    <row r="152" spans="1:12" x14ac:dyDescent="0.25">
      <c r="A152" s="70"/>
      <c r="B152" s="10" t="str">
        <f>TOYOURA!B10</f>
        <v>L-1</v>
      </c>
      <c r="C152" s="10" t="str">
        <f>TOYOURA!C10</f>
        <v>Toyoura</v>
      </c>
      <c r="D152" s="10">
        <f>TOYOURA!D10</f>
        <v>98.1</v>
      </c>
      <c r="E152" s="11">
        <f>TOYOURA!E10</f>
        <v>0.1</v>
      </c>
      <c r="F152" s="41">
        <f>TOYOURA!F10</f>
        <v>98.1</v>
      </c>
      <c r="G152" s="11">
        <f>TOYOURA!G10</f>
        <v>0.79836512261580395</v>
      </c>
      <c r="H152" s="52">
        <f>TOYOURA!H10</f>
        <v>25</v>
      </c>
      <c r="I152" s="10" t="str">
        <f>TOYOURA!I10</f>
        <v>5% DA</v>
      </c>
      <c r="J152" s="10">
        <f>TOYOURA!J10</f>
        <v>1</v>
      </c>
      <c r="K152" s="11">
        <f>TOYOURA!K10</f>
        <v>0.79818117255789955</v>
      </c>
      <c r="L152" s="173" t="str">
        <f>TOYOURA!L10</f>
        <v>p_eff = 98.1 , e0_prom = 0.798</v>
      </c>
    </row>
    <row r="153" spans="1:12" x14ac:dyDescent="0.25">
      <c r="A153" s="70"/>
      <c r="B153" s="10" t="str">
        <f>TOYOURA!B11</f>
        <v>L-4</v>
      </c>
      <c r="C153" s="10" t="str">
        <f>TOYOURA!C11</f>
        <v>Toyoura</v>
      </c>
      <c r="D153" s="10">
        <f>TOYOURA!D11</f>
        <v>98.1</v>
      </c>
      <c r="E153" s="11">
        <f>TOYOURA!E11</f>
        <v>7.4999999999999997E-2</v>
      </c>
      <c r="F153" s="41">
        <f>TOYOURA!F11</f>
        <v>98.1</v>
      </c>
      <c r="G153" s="11">
        <f>TOYOURA!G11</f>
        <v>0.79591836734693899</v>
      </c>
      <c r="H153" s="52">
        <f>TOYOURA!H11</f>
        <v>30</v>
      </c>
      <c r="I153" s="10" t="str">
        <f>TOYOURA!I11</f>
        <v>5% DA</v>
      </c>
      <c r="J153" s="10">
        <f>TOYOURA!J11</f>
        <v>1</v>
      </c>
      <c r="K153" s="11">
        <f>TOYOURA!K11</f>
        <v>0.79818117255789955</v>
      </c>
      <c r="L153" s="173" t="str">
        <f>TOYOURA!L11</f>
        <v>p_eff = 98.1 , e0_prom = 0.798</v>
      </c>
    </row>
    <row r="154" spans="1:12" x14ac:dyDescent="0.25">
      <c r="A154" s="70"/>
      <c r="B154" s="10" t="str">
        <f>TOYOURA!B12</f>
        <v>L-29</v>
      </c>
      <c r="C154" s="10" t="str">
        <f>TOYOURA!C12</f>
        <v>Toyoura</v>
      </c>
      <c r="D154" s="10">
        <f>TOYOURA!D12</f>
        <v>98.1</v>
      </c>
      <c r="E154" s="11">
        <f>TOYOURA!E12</f>
        <v>0.13</v>
      </c>
      <c r="F154" s="41">
        <f>TOYOURA!F12</f>
        <v>98.1</v>
      </c>
      <c r="G154" s="11">
        <f>TOYOURA!G12</f>
        <v>0.79591836734693899</v>
      </c>
      <c r="H154" s="52">
        <f>TOYOURA!H12</f>
        <v>9.3000000000000007</v>
      </c>
      <c r="I154" s="10" t="str">
        <f>TOYOURA!I12</f>
        <v>5% DA</v>
      </c>
      <c r="J154" s="10">
        <f>TOYOURA!J12</f>
        <v>1</v>
      </c>
      <c r="K154" s="11">
        <f>TOYOURA!K12</f>
        <v>0.79818117255789955</v>
      </c>
      <c r="L154" s="173" t="str">
        <f>TOYOURA!L12</f>
        <v>p_eff = 98.1 , e0_prom = 0.798</v>
      </c>
    </row>
    <row r="155" spans="1:12" x14ac:dyDescent="0.25">
      <c r="A155" s="70"/>
      <c r="B155" s="10" t="str">
        <f>TOYOURA!B13</f>
        <v>L-31</v>
      </c>
      <c r="C155" s="10" t="str">
        <f>TOYOURA!C13</f>
        <v>Toyoura</v>
      </c>
      <c r="D155" s="10">
        <f>TOYOURA!D13</f>
        <v>98.1</v>
      </c>
      <c r="E155" s="11">
        <f>TOYOURA!E13</f>
        <v>0.121</v>
      </c>
      <c r="F155" s="41">
        <f>TOYOURA!F13</f>
        <v>98.1</v>
      </c>
      <c r="G155" s="11">
        <f>TOYOURA!G13</f>
        <v>0.79591836734693899</v>
      </c>
      <c r="H155" s="52">
        <f>TOYOURA!H13</f>
        <v>18</v>
      </c>
      <c r="I155" s="10" t="str">
        <f>TOYOURA!I13</f>
        <v>5% DA</v>
      </c>
      <c r="J155" s="10">
        <f>TOYOURA!J13</f>
        <v>1</v>
      </c>
      <c r="K155" s="11">
        <f>TOYOURA!K13</f>
        <v>0.79818117255789955</v>
      </c>
      <c r="L155" s="173" t="str">
        <f>TOYOURA!L13</f>
        <v>p_eff = 98.1 , e0_prom = 0.798</v>
      </c>
    </row>
    <row r="156" spans="1:12" x14ac:dyDescent="0.25">
      <c r="A156" s="70"/>
      <c r="B156" s="10" t="str">
        <f>TOYOURA!B14</f>
        <v>L-32</v>
      </c>
      <c r="C156" s="10" t="str">
        <f>TOYOURA!C14</f>
        <v>Toyoura</v>
      </c>
      <c r="D156" s="10">
        <f>TOYOURA!D14</f>
        <v>98.1</v>
      </c>
      <c r="E156" s="11">
        <f>TOYOURA!E14</f>
        <v>0.16200000000000001</v>
      </c>
      <c r="F156" s="41">
        <f>TOYOURA!F14</f>
        <v>98.1</v>
      </c>
      <c r="G156" s="11">
        <f>TOYOURA!G14</f>
        <v>0.7946974847042827</v>
      </c>
      <c r="H156" s="52">
        <f>TOYOURA!H14</f>
        <v>1.5</v>
      </c>
      <c r="I156" s="10" t="str">
        <f>TOYOURA!I14</f>
        <v>5% DA</v>
      </c>
      <c r="J156" s="10">
        <f>TOYOURA!J14</f>
        <v>1</v>
      </c>
      <c r="K156" s="11">
        <f>TOYOURA!K14</f>
        <v>0.79818117255789955</v>
      </c>
      <c r="L156" s="173" t="str">
        <f>TOYOURA!L14</f>
        <v>p_eff = 98.1 , e0_prom = 0.798</v>
      </c>
    </row>
    <row r="157" spans="1:12" x14ac:dyDescent="0.25">
      <c r="A157" s="70"/>
      <c r="B157" s="10" t="str">
        <f>TOYOURA!B15</f>
        <v>L-38</v>
      </c>
      <c r="C157" s="10" t="str">
        <f>TOYOURA!C15</f>
        <v>Toyoura</v>
      </c>
      <c r="D157" s="10">
        <f>TOYOURA!D15</f>
        <v>98.1</v>
      </c>
      <c r="E157" s="11">
        <f>TOYOURA!E15</f>
        <v>0.13</v>
      </c>
      <c r="F157" s="41">
        <f>TOYOURA!F15</f>
        <v>98.1</v>
      </c>
      <c r="G157" s="11">
        <f>TOYOURA!G15</f>
        <v>0.7946974847042827</v>
      </c>
      <c r="H157" s="52">
        <f>TOYOURA!H15</f>
        <v>7.5</v>
      </c>
      <c r="I157" s="10" t="str">
        <f>TOYOURA!I15</f>
        <v>5% DA</v>
      </c>
      <c r="J157" s="10">
        <f>TOYOURA!J15</f>
        <v>1</v>
      </c>
      <c r="K157" s="11">
        <f>TOYOURA!K15</f>
        <v>0.79818117255789955</v>
      </c>
      <c r="L157" s="173" t="str">
        <f>TOYOURA!L15</f>
        <v>p_eff = 98.1 , e0_prom = 0.798</v>
      </c>
    </row>
    <row r="158" spans="1:12" x14ac:dyDescent="0.25">
      <c r="A158" s="70"/>
      <c r="B158" s="10" t="str">
        <f>TOYOURA!B16</f>
        <v>L-26</v>
      </c>
      <c r="C158" s="10" t="str">
        <f>TOYOURA!C16</f>
        <v>Toyoura</v>
      </c>
      <c r="D158" s="10">
        <f>TOYOURA!D16</f>
        <v>98.1</v>
      </c>
      <c r="E158" s="11">
        <f>TOYOURA!E16</f>
        <v>0.108</v>
      </c>
      <c r="F158" s="41">
        <f>TOYOURA!F16</f>
        <v>98.1</v>
      </c>
      <c r="G158" s="11">
        <f>TOYOURA!G16</f>
        <v>0.79347826086956541</v>
      </c>
      <c r="H158" s="52">
        <f>TOYOURA!H16</f>
        <v>23</v>
      </c>
      <c r="I158" s="10" t="str">
        <f>TOYOURA!I16</f>
        <v>5% DA</v>
      </c>
      <c r="J158" s="10">
        <f>TOYOURA!J16</f>
        <v>1</v>
      </c>
      <c r="K158" s="11">
        <f>TOYOURA!K16</f>
        <v>0.79818117255789955</v>
      </c>
      <c r="L158" s="173" t="str">
        <f>TOYOURA!L16</f>
        <v>p_eff = 98.1 , e0_prom = 0.798</v>
      </c>
    </row>
    <row r="159" spans="1:12" x14ac:dyDescent="0.25">
      <c r="A159" s="70"/>
      <c r="B159" s="10" t="str">
        <f>TOYOURA!B17</f>
        <v>L-6</v>
      </c>
      <c r="C159" s="10" t="str">
        <f>TOYOURA!C17</f>
        <v>Toyoura</v>
      </c>
      <c r="D159" s="10">
        <f>TOYOURA!D17</f>
        <v>98.1</v>
      </c>
      <c r="E159" s="11">
        <f>TOYOURA!E17</f>
        <v>8.1000000000000003E-2</v>
      </c>
      <c r="F159" s="41">
        <f>TOYOURA!F17</f>
        <v>98.1</v>
      </c>
      <c r="G159" s="11">
        <f>TOYOURA!G17</f>
        <v>0.79226069246435848</v>
      </c>
      <c r="H159" s="52">
        <f>TOYOURA!H17</f>
        <v>7.1</v>
      </c>
      <c r="I159" s="10" t="str">
        <f>TOYOURA!I17</f>
        <v>5% DA</v>
      </c>
      <c r="J159" s="10">
        <f>TOYOURA!J17</f>
        <v>1</v>
      </c>
      <c r="K159" s="11">
        <f>TOYOURA!K17</f>
        <v>0.79818117255789955</v>
      </c>
      <c r="L159" s="173" t="str">
        <f>TOYOURA!L17</f>
        <v>p_eff = 98.1 , e0_prom = 0.798</v>
      </c>
    </row>
    <row r="160" spans="1:12" x14ac:dyDescent="0.25">
      <c r="A160" s="70"/>
      <c r="B160" s="10" t="str">
        <f>TOYOURA!B18</f>
        <v>L-17</v>
      </c>
      <c r="C160" s="10" t="str">
        <f>TOYOURA!C18</f>
        <v>Toyoura</v>
      </c>
      <c r="D160" s="10">
        <f>TOYOURA!D18</f>
        <v>98.1</v>
      </c>
      <c r="E160" s="11">
        <f>TOYOURA!E18</f>
        <v>0.17</v>
      </c>
      <c r="F160" s="41">
        <f>TOYOURA!F18</f>
        <v>98.1</v>
      </c>
      <c r="G160" s="11">
        <f>TOYOURA!G18</f>
        <v>0.79226069246435848</v>
      </c>
      <c r="H160" s="52">
        <f>TOYOURA!H18</f>
        <v>3.9</v>
      </c>
      <c r="I160" s="10" t="str">
        <f>TOYOURA!I18</f>
        <v>5% DA</v>
      </c>
      <c r="J160" s="10">
        <f>TOYOURA!J18</f>
        <v>1</v>
      </c>
      <c r="K160" s="11">
        <f>TOYOURA!K18</f>
        <v>0.79818117255789955</v>
      </c>
      <c r="L160" s="173" t="str">
        <f>TOYOURA!L18</f>
        <v>p_eff = 98.1 , e0_prom = 0.798</v>
      </c>
    </row>
    <row r="161" spans="1:12" x14ac:dyDescent="0.25">
      <c r="A161" s="70"/>
      <c r="B161" s="10" t="str">
        <f>TOYOURA!B19</f>
        <v>L-10</v>
      </c>
      <c r="C161" s="10" t="str">
        <f>TOYOURA!C19</f>
        <v>Toyoura</v>
      </c>
      <c r="D161" s="10">
        <f>TOYOURA!D19</f>
        <v>98.1</v>
      </c>
      <c r="E161" s="11">
        <f>TOYOURA!E19</f>
        <v>0.16600000000000001</v>
      </c>
      <c r="F161" s="41">
        <f>TOYOURA!F19</f>
        <v>98.1</v>
      </c>
      <c r="G161" s="11">
        <f>TOYOURA!G19</f>
        <v>0.79104477611940305</v>
      </c>
      <c r="H161" s="52">
        <f>TOYOURA!H19</f>
        <v>171</v>
      </c>
      <c r="I161" s="10" t="str">
        <f>TOYOURA!I19</f>
        <v>5% DA</v>
      </c>
      <c r="J161" s="10">
        <f>TOYOURA!J19</f>
        <v>2</v>
      </c>
      <c r="K161" s="11">
        <f>TOYOURA!K19</f>
        <v>0.78934644609736959</v>
      </c>
      <c r="L161" s="173" t="str">
        <f>TOYOURA!L19</f>
        <v>p_eff = 98.1 , e0_prom = 0.789</v>
      </c>
    </row>
    <row r="162" spans="1:12" x14ac:dyDescent="0.25">
      <c r="A162" s="70"/>
      <c r="B162" s="10" t="str">
        <f>TOYOURA!B20</f>
        <v>L-13</v>
      </c>
      <c r="C162" s="10" t="str">
        <f>TOYOURA!C20</f>
        <v>Toyoura</v>
      </c>
      <c r="D162" s="10">
        <f>TOYOURA!D20</f>
        <v>98.1</v>
      </c>
      <c r="E162" s="11" t="str">
        <f>TOYOURA!E20</f>
        <v>-</v>
      </c>
      <c r="F162" s="41">
        <f>TOYOURA!F20</f>
        <v>98.1</v>
      </c>
      <c r="G162" s="11">
        <f>TOYOURA!G20</f>
        <v>0.79104477611940305</v>
      </c>
      <c r="H162" s="52">
        <f>TOYOURA!H20</f>
        <v>32</v>
      </c>
      <c r="I162" s="10" t="str">
        <f>TOYOURA!I20</f>
        <v>5% DA</v>
      </c>
      <c r="J162" s="10" t="str">
        <f>TOYOURA!J20</f>
        <v>-</v>
      </c>
      <c r="K162" s="11" t="str">
        <f>TOYOURA!K20</f>
        <v>-</v>
      </c>
      <c r="L162" s="173" t="str">
        <f>TOYOURA!L20</f>
        <v>-</v>
      </c>
    </row>
    <row r="163" spans="1:12" x14ac:dyDescent="0.25">
      <c r="A163" s="70"/>
      <c r="B163" s="10" t="str">
        <f>TOYOURA!B21</f>
        <v>L-27</v>
      </c>
      <c r="C163" s="10" t="str">
        <f>TOYOURA!C21</f>
        <v>Toyoura</v>
      </c>
      <c r="D163" s="10">
        <f>TOYOURA!D21</f>
        <v>98.1</v>
      </c>
      <c r="E163" s="11">
        <f>TOYOURA!E21</f>
        <v>0.113</v>
      </c>
      <c r="F163" s="41">
        <f>TOYOURA!F21</f>
        <v>98.1</v>
      </c>
      <c r="G163" s="11">
        <f>TOYOURA!G21</f>
        <v>0.79104477611940305</v>
      </c>
      <c r="H163" s="52">
        <f>TOYOURA!H21</f>
        <v>29</v>
      </c>
      <c r="I163" s="10" t="str">
        <f>TOYOURA!I21</f>
        <v>5% DA</v>
      </c>
      <c r="J163" s="10">
        <f>TOYOURA!J21</f>
        <v>2</v>
      </c>
      <c r="K163" s="11">
        <f>TOYOURA!K21</f>
        <v>0.78934644609736959</v>
      </c>
      <c r="L163" s="173" t="str">
        <f>TOYOURA!L21</f>
        <v>p_eff = 98.1 , e0_prom = 0.789</v>
      </c>
    </row>
    <row r="164" spans="1:12" x14ac:dyDescent="0.25">
      <c r="A164" s="70"/>
      <c r="B164" s="10" t="str">
        <f>TOYOURA!B22</f>
        <v>L-12</v>
      </c>
      <c r="C164" s="10" t="str">
        <f>TOYOURA!C22</f>
        <v>Toyoura</v>
      </c>
      <c r="D164" s="10">
        <f>TOYOURA!D22</f>
        <v>98.1</v>
      </c>
      <c r="E164" s="11" t="str">
        <f>TOYOURA!E22</f>
        <v>-</v>
      </c>
      <c r="F164" s="41">
        <f>TOYOURA!F22</f>
        <v>98.1</v>
      </c>
      <c r="G164" s="11">
        <f>TOYOURA!G22</f>
        <v>0.78983050847457625</v>
      </c>
      <c r="H164" s="52">
        <f>TOYOURA!H22</f>
        <v>18</v>
      </c>
      <c r="I164" s="10" t="str">
        <f>TOYOURA!I22</f>
        <v>5% DA</v>
      </c>
      <c r="J164" s="10" t="str">
        <f>TOYOURA!J22</f>
        <v>-</v>
      </c>
      <c r="K164" s="11" t="str">
        <f>TOYOURA!K22</f>
        <v>-</v>
      </c>
      <c r="L164" s="173" t="str">
        <f>TOYOURA!L22</f>
        <v>-</v>
      </c>
    </row>
    <row r="165" spans="1:12" x14ac:dyDescent="0.25">
      <c r="A165" s="70"/>
      <c r="B165" s="10" t="str">
        <f>TOYOURA!B23</f>
        <v>L-14</v>
      </c>
      <c r="C165" s="10" t="str">
        <f>TOYOURA!C23</f>
        <v>Toyoura</v>
      </c>
      <c r="D165" s="10">
        <f>TOYOURA!D23</f>
        <v>98.1</v>
      </c>
      <c r="E165" s="11" t="str">
        <f>TOYOURA!E23</f>
        <v>-</v>
      </c>
      <c r="F165" s="41">
        <f>TOYOURA!F23</f>
        <v>98.1</v>
      </c>
      <c r="G165" s="11">
        <f>TOYOURA!G23</f>
        <v>0.78983050847457625</v>
      </c>
      <c r="H165" s="52">
        <f>TOYOURA!H23</f>
        <v>153</v>
      </c>
      <c r="I165" s="10" t="str">
        <f>TOYOURA!I23</f>
        <v>5% DA</v>
      </c>
      <c r="J165" s="10" t="str">
        <f>TOYOURA!J23</f>
        <v>-</v>
      </c>
      <c r="K165" s="11" t="str">
        <f>TOYOURA!K23</f>
        <v>-</v>
      </c>
      <c r="L165" s="173" t="str">
        <f>TOYOURA!L23</f>
        <v>-</v>
      </c>
    </row>
    <row r="166" spans="1:12" x14ac:dyDescent="0.25">
      <c r="A166" s="70"/>
      <c r="B166" s="10" t="str">
        <f>TOYOURA!B24</f>
        <v>L-19</v>
      </c>
      <c r="C166" s="10" t="str">
        <f>TOYOURA!C24</f>
        <v>Toyoura</v>
      </c>
      <c r="D166" s="10">
        <f>TOYOURA!D24</f>
        <v>98.1</v>
      </c>
      <c r="E166" s="11" t="str">
        <f>TOYOURA!E24</f>
        <v>-</v>
      </c>
      <c r="F166" s="41">
        <f>TOYOURA!F24</f>
        <v>98.1</v>
      </c>
      <c r="G166" s="11">
        <f>TOYOURA!G24</f>
        <v>0.78983050847457625</v>
      </c>
      <c r="H166" s="52">
        <f>TOYOURA!H24</f>
        <v>32</v>
      </c>
      <c r="I166" s="10" t="str">
        <f>TOYOURA!I24</f>
        <v>5% DA</v>
      </c>
      <c r="J166" s="10" t="str">
        <f>TOYOURA!J24</f>
        <v>-</v>
      </c>
      <c r="K166" s="11" t="str">
        <f>TOYOURA!K24</f>
        <v>-</v>
      </c>
      <c r="L166" s="173" t="str">
        <f>TOYOURA!L24</f>
        <v>-</v>
      </c>
    </row>
    <row r="167" spans="1:12" x14ac:dyDescent="0.25">
      <c r="A167" s="70"/>
      <c r="B167" s="10" t="str">
        <f>TOYOURA!B25</f>
        <v>L-21</v>
      </c>
      <c r="C167" s="10" t="str">
        <f>TOYOURA!C25</f>
        <v>Toyoura</v>
      </c>
      <c r="D167" s="10">
        <f>TOYOURA!D25</f>
        <v>98.1</v>
      </c>
      <c r="E167" s="11" t="str">
        <f>TOYOURA!E25</f>
        <v>-</v>
      </c>
      <c r="F167" s="41">
        <f>TOYOURA!F25</f>
        <v>98.1</v>
      </c>
      <c r="G167" s="11">
        <f>TOYOURA!G25</f>
        <v>0.78983050847457625</v>
      </c>
      <c r="H167" s="52">
        <f>TOYOURA!H25</f>
        <v>4</v>
      </c>
      <c r="I167" s="10" t="str">
        <f>TOYOURA!I25</f>
        <v>5% DA</v>
      </c>
      <c r="J167" s="10" t="str">
        <f>TOYOURA!J25</f>
        <v>-</v>
      </c>
      <c r="K167" s="11" t="str">
        <f>TOYOURA!K25</f>
        <v>-</v>
      </c>
      <c r="L167" s="173" t="str">
        <f>TOYOURA!L25</f>
        <v>-</v>
      </c>
    </row>
    <row r="168" spans="1:12" x14ac:dyDescent="0.25">
      <c r="A168" s="70"/>
      <c r="B168" s="10" t="str">
        <f>TOYOURA!B26</f>
        <v>L-8</v>
      </c>
      <c r="C168" s="10" t="str">
        <f>TOYOURA!C26</f>
        <v>Toyoura</v>
      </c>
      <c r="D168" s="10">
        <f>TOYOURA!D26</f>
        <v>98.1</v>
      </c>
      <c r="E168" s="11">
        <f>TOYOURA!E26</f>
        <v>6.2E-2</v>
      </c>
      <c r="F168" s="41">
        <f>TOYOURA!F26</f>
        <v>98.1</v>
      </c>
      <c r="G168" s="11">
        <f>TOYOURA!G26</f>
        <v>0.78861788617886197</v>
      </c>
      <c r="H168" s="52">
        <f>TOYOURA!H26</f>
        <v>58</v>
      </c>
      <c r="I168" s="10" t="str">
        <f>TOYOURA!I26</f>
        <v>5% DA</v>
      </c>
      <c r="J168" s="10">
        <f>TOYOURA!J26</f>
        <v>2</v>
      </c>
      <c r="K168" s="11">
        <f>TOYOURA!K26</f>
        <v>0.78934644609736959</v>
      </c>
      <c r="L168" s="173" t="str">
        <f>TOYOURA!L26</f>
        <v>p_eff = 98.1 , e0_prom = 0.789</v>
      </c>
    </row>
    <row r="169" spans="1:12" x14ac:dyDescent="0.25">
      <c r="A169" s="70"/>
      <c r="B169" s="10" t="str">
        <f>TOYOURA!B27</f>
        <v>L-11</v>
      </c>
      <c r="C169" s="10" t="str">
        <f>TOYOURA!C27</f>
        <v>Toyoura</v>
      </c>
      <c r="D169" s="10">
        <f>TOYOURA!D27</f>
        <v>98.1</v>
      </c>
      <c r="E169" s="11" t="str">
        <f>TOYOURA!E27</f>
        <v>-</v>
      </c>
      <c r="F169" s="41">
        <f>TOYOURA!F27</f>
        <v>98.1</v>
      </c>
      <c r="G169" s="11">
        <f>TOYOURA!G27</f>
        <v>0.78861788617886197</v>
      </c>
      <c r="H169" s="52">
        <f>TOYOURA!H27</f>
        <v>7.7</v>
      </c>
      <c r="I169" s="10" t="str">
        <f>TOYOURA!I27</f>
        <v>5% DA</v>
      </c>
      <c r="J169" s="10" t="str">
        <f>TOYOURA!J27</f>
        <v>-</v>
      </c>
      <c r="K169" s="11" t="str">
        <f>TOYOURA!K27</f>
        <v>-</v>
      </c>
      <c r="L169" s="173" t="str">
        <f>TOYOURA!L27</f>
        <v>-</v>
      </c>
    </row>
    <row r="170" spans="1:12" x14ac:dyDescent="0.25">
      <c r="A170" s="70"/>
      <c r="B170" s="10" t="str">
        <f>TOYOURA!B28</f>
        <v>L-22</v>
      </c>
      <c r="C170" s="10" t="str">
        <f>TOYOURA!C28</f>
        <v>Toyoura</v>
      </c>
      <c r="D170" s="10">
        <f>TOYOURA!D28</f>
        <v>98.1</v>
      </c>
      <c r="E170" s="11" t="str">
        <f>TOYOURA!E28</f>
        <v>-</v>
      </c>
      <c r="F170" s="41">
        <f>TOYOURA!F28</f>
        <v>98.1</v>
      </c>
      <c r="G170" s="11">
        <f>TOYOURA!G28</f>
        <v>0.78861788617886197</v>
      </c>
      <c r="H170" s="52">
        <f>TOYOURA!H28</f>
        <v>52</v>
      </c>
      <c r="I170" s="10" t="str">
        <f>TOYOURA!I28</f>
        <v>5% DA</v>
      </c>
      <c r="J170" s="10" t="str">
        <f>TOYOURA!J28</f>
        <v>-</v>
      </c>
      <c r="K170" s="11" t="str">
        <f>TOYOURA!K28</f>
        <v>-</v>
      </c>
      <c r="L170" s="173" t="str">
        <f>TOYOURA!L28</f>
        <v>-</v>
      </c>
    </row>
    <row r="171" spans="1:12" x14ac:dyDescent="0.25">
      <c r="A171" s="70"/>
      <c r="B171" s="10" t="str">
        <f>TOYOURA!B29</f>
        <v>L-23</v>
      </c>
      <c r="C171" s="10" t="str">
        <f>TOYOURA!C29</f>
        <v>Toyoura</v>
      </c>
      <c r="D171" s="10">
        <f>TOYOURA!D29</f>
        <v>98.1</v>
      </c>
      <c r="E171" s="11" t="str">
        <f>TOYOURA!E29</f>
        <v>-</v>
      </c>
      <c r="F171" s="41">
        <f>TOYOURA!F29</f>
        <v>98.1</v>
      </c>
      <c r="G171" s="11">
        <f>TOYOURA!G29</f>
        <v>0.78861788617886197</v>
      </c>
      <c r="H171" s="52">
        <f>TOYOURA!H29</f>
        <v>7</v>
      </c>
      <c r="I171" s="10" t="str">
        <f>TOYOURA!I29</f>
        <v>5% DA</v>
      </c>
      <c r="J171" s="10" t="str">
        <f>TOYOURA!J29</f>
        <v>-</v>
      </c>
      <c r="K171" s="11" t="str">
        <f>TOYOURA!K29</f>
        <v>-</v>
      </c>
      <c r="L171" s="173" t="str">
        <f>TOYOURA!L29</f>
        <v>-</v>
      </c>
    </row>
    <row r="172" spans="1:12" x14ac:dyDescent="0.25">
      <c r="A172" s="70"/>
      <c r="B172" s="10" t="str">
        <f>TOYOURA!B30</f>
        <v>L-28</v>
      </c>
      <c r="C172" s="10" t="str">
        <f>TOYOURA!C30</f>
        <v>Toyoura</v>
      </c>
      <c r="D172" s="10">
        <f>TOYOURA!D30</f>
        <v>98.1</v>
      </c>
      <c r="E172" s="11">
        <f>TOYOURA!E30</f>
        <v>0.108</v>
      </c>
      <c r="F172" s="41">
        <f>TOYOURA!F30</f>
        <v>98.1</v>
      </c>
      <c r="G172" s="11">
        <f>TOYOURA!G30</f>
        <v>0.78861788617886197</v>
      </c>
      <c r="H172" s="52">
        <f>TOYOURA!H30</f>
        <v>37</v>
      </c>
      <c r="I172" s="10" t="str">
        <f>TOYOURA!I30</f>
        <v>5% DA</v>
      </c>
      <c r="J172" s="10">
        <f>TOYOURA!J30</f>
        <v>2</v>
      </c>
      <c r="K172" s="11">
        <f>TOYOURA!K30</f>
        <v>0.78934644609736959</v>
      </c>
      <c r="L172" s="173" t="str">
        <f>TOYOURA!L30</f>
        <v>p_eff = 98.1 , e0_prom = 0.789</v>
      </c>
    </row>
    <row r="173" spans="1:12" x14ac:dyDescent="0.25">
      <c r="A173" s="70"/>
      <c r="B173" s="10" t="str">
        <f>TOYOURA!B31</f>
        <v>L-18</v>
      </c>
      <c r="C173" s="10" t="str">
        <f>TOYOURA!C31</f>
        <v>Toyoura</v>
      </c>
      <c r="D173" s="10">
        <f>TOYOURA!D31</f>
        <v>98.1</v>
      </c>
      <c r="E173" s="11">
        <f>TOYOURA!E31</f>
        <v>0.19</v>
      </c>
      <c r="F173" s="41">
        <f>TOYOURA!F31</f>
        <v>98.1</v>
      </c>
      <c r="G173" s="11">
        <f>TOYOURA!G31</f>
        <v>0.78740690589031814</v>
      </c>
      <c r="H173" s="52">
        <f>TOYOURA!H31</f>
        <v>0.9</v>
      </c>
      <c r="I173" s="10" t="str">
        <f>TOYOURA!I31</f>
        <v>5% DA</v>
      </c>
      <c r="J173" s="10">
        <f>TOYOURA!J31</f>
        <v>2</v>
      </c>
      <c r="K173" s="11">
        <f>TOYOURA!K31</f>
        <v>0.78934644609736959</v>
      </c>
      <c r="L173" s="173" t="str">
        <f>TOYOURA!L31</f>
        <v>p_eff = 98.1 , e0_prom = 0.789</v>
      </c>
    </row>
    <row r="174" spans="1:12" x14ac:dyDescent="0.25">
      <c r="A174" s="70"/>
      <c r="B174" s="10" t="str">
        <f>TOYOURA!B32</f>
        <v>L-5</v>
      </c>
      <c r="C174" s="10" t="str">
        <f>TOYOURA!C32</f>
        <v>Toyoura</v>
      </c>
      <c r="D174" s="10">
        <f>TOYOURA!D32</f>
        <v>98.1</v>
      </c>
      <c r="E174" s="11">
        <f>TOYOURA!E32</f>
        <v>9.4E-2</v>
      </c>
      <c r="F174" s="41">
        <f>TOYOURA!F32</f>
        <v>98.1</v>
      </c>
      <c r="G174" s="11">
        <f>TOYOURA!G32</f>
        <v>0.78619756427604881</v>
      </c>
      <c r="H174" s="52">
        <f>TOYOURA!H32</f>
        <v>5.2</v>
      </c>
      <c r="I174" s="10" t="str">
        <f>TOYOURA!I32</f>
        <v>5% DA</v>
      </c>
      <c r="J174" s="10">
        <f>TOYOURA!J32</f>
        <v>3</v>
      </c>
      <c r="K174" s="11">
        <f>TOYOURA!K32</f>
        <v>0.77943014142701139</v>
      </c>
      <c r="L174" s="173" t="str">
        <f>TOYOURA!L32</f>
        <v>p_eff = 98.1 , e0_prom = 0.779</v>
      </c>
    </row>
    <row r="175" spans="1:12" x14ac:dyDescent="0.25">
      <c r="A175" s="70"/>
      <c r="B175" s="10" t="str">
        <f>TOYOURA!B33</f>
        <v>L-20</v>
      </c>
      <c r="C175" s="10" t="str">
        <f>TOYOURA!C33</f>
        <v>Toyoura</v>
      </c>
      <c r="D175" s="10">
        <f>TOYOURA!D33</f>
        <v>98.1</v>
      </c>
      <c r="E175" s="11" t="str">
        <f>TOYOURA!E33</f>
        <v>-</v>
      </c>
      <c r="F175" s="41">
        <f>TOYOURA!F33</f>
        <v>98.1</v>
      </c>
      <c r="G175" s="11">
        <f>TOYOURA!G33</f>
        <v>0.78619756427604881</v>
      </c>
      <c r="H175" s="52">
        <f>TOYOURA!H33</f>
        <v>14</v>
      </c>
      <c r="I175" s="10" t="str">
        <f>TOYOURA!I33</f>
        <v>5% DA</v>
      </c>
      <c r="J175" s="10" t="str">
        <f>TOYOURA!J33</f>
        <v>-</v>
      </c>
      <c r="K175" s="11" t="str">
        <f>TOYOURA!K33</f>
        <v>-</v>
      </c>
      <c r="L175" s="173" t="str">
        <f>TOYOURA!L33</f>
        <v>-</v>
      </c>
    </row>
    <row r="176" spans="1:12" x14ac:dyDescent="0.25">
      <c r="A176" s="70"/>
      <c r="B176" s="10" t="str">
        <f>TOYOURA!B34</f>
        <v>L-25</v>
      </c>
      <c r="C176" s="10" t="str">
        <f>TOYOURA!C34</f>
        <v>Toyoura</v>
      </c>
      <c r="D176" s="10">
        <f>TOYOURA!D34</f>
        <v>98.1</v>
      </c>
      <c r="E176" s="11">
        <f>TOYOURA!E34</f>
        <v>0.13500000000000001</v>
      </c>
      <c r="F176" s="41">
        <f>TOYOURA!F34</f>
        <v>98.1</v>
      </c>
      <c r="G176" s="11">
        <f>TOYOURA!G34</f>
        <v>0.78619756427604881</v>
      </c>
      <c r="H176" s="52">
        <f>TOYOURA!H34</f>
        <v>5.8</v>
      </c>
      <c r="I176" s="10" t="str">
        <f>TOYOURA!I34</f>
        <v>5% DA</v>
      </c>
      <c r="J176" s="10">
        <f>TOYOURA!J34</f>
        <v>3</v>
      </c>
      <c r="K176" s="11">
        <f>TOYOURA!K34</f>
        <v>0.77943014142701139</v>
      </c>
      <c r="L176" s="173" t="str">
        <f>TOYOURA!L34</f>
        <v>p_eff = 98.1 , e0_prom = 0.779</v>
      </c>
    </row>
    <row r="177" spans="1:12" x14ac:dyDescent="0.25">
      <c r="A177" s="70"/>
      <c r="B177" s="10" t="str">
        <f>TOYOURA!B35</f>
        <v>L-39</v>
      </c>
      <c r="C177" s="10" t="str">
        <f>TOYOURA!C35</f>
        <v>Toyoura</v>
      </c>
      <c r="D177" s="10">
        <f>TOYOURA!D35</f>
        <v>98.1</v>
      </c>
      <c r="E177" s="11">
        <f>TOYOURA!E35</f>
        <v>0.122</v>
      </c>
      <c r="F177" s="41">
        <f>TOYOURA!F35</f>
        <v>98.1</v>
      </c>
      <c r="G177" s="11">
        <f>TOYOURA!G35</f>
        <v>0.78619756427604881</v>
      </c>
      <c r="H177" s="52">
        <f>TOYOURA!H35</f>
        <v>12</v>
      </c>
      <c r="I177" s="10" t="str">
        <f>TOYOURA!I35</f>
        <v>5% DA</v>
      </c>
      <c r="J177" s="10">
        <f>TOYOURA!J35</f>
        <v>3</v>
      </c>
      <c r="K177" s="11">
        <f>TOYOURA!K35</f>
        <v>0.77943014142701139</v>
      </c>
      <c r="L177" s="173" t="str">
        <f>TOYOURA!L35</f>
        <v>p_eff = 98.1 , e0_prom = 0.779</v>
      </c>
    </row>
    <row r="178" spans="1:12" x14ac:dyDescent="0.25">
      <c r="A178" s="70"/>
      <c r="B178" s="10" t="str">
        <f>TOYOURA!B36</f>
        <v>L-40</v>
      </c>
      <c r="C178" s="10" t="str">
        <f>TOYOURA!C36</f>
        <v>Toyoura</v>
      </c>
      <c r="D178" s="10">
        <f>TOYOURA!D36</f>
        <v>98.1</v>
      </c>
      <c r="E178" s="11">
        <f>TOYOURA!E36</f>
        <v>0.115</v>
      </c>
      <c r="F178" s="41">
        <f>TOYOURA!F36</f>
        <v>98.1</v>
      </c>
      <c r="G178" s="11">
        <f>TOYOURA!G36</f>
        <v>0.78498985801217036</v>
      </c>
      <c r="H178" s="52">
        <f>TOYOURA!H36</f>
        <v>29</v>
      </c>
      <c r="I178" s="10" t="str">
        <f>TOYOURA!I36</f>
        <v>5% DA</v>
      </c>
      <c r="J178" s="10">
        <f>TOYOURA!J36</f>
        <v>3</v>
      </c>
      <c r="K178" s="11">
        <f>TOYOURA!K36</f>
        <v>0.77943014142701139</v>
      </c>
      <c r="L178" s="173" t="str">
        <f>TOYOURA!L36</f>
        <v>p_eff = 98.1 , e0_prom = 0.779</v>
      </c>
    </row>
    <row r="179" spans="1:12" x14ac:dyDescent="0.25">
      <c r="A179" s="70"/>
      <c r="B179" s="10" t="str">
        <f>TOYOURA!B37</f>
        <v>L-2</v>
      </c>
      <c r="C179" s="10" t="str">
        <f>TOYOURA!C37</f>
        <v>Toyoura</v>
      </c>
      <c r="D179" s="10">
        <f>TOYOURA!D37</f>
        <v>98.1</v>
      </c>
      <c r="E179" s="11">
        <f>TOYOURA!E37</f>
        <v>0.108</v>
      </c>
      <c r="F179" s="41">
        <f>TOYOURA!F37</f>
        <v>98.1</v>
      </c>
      <c r="G179" s="11">
        <f>TOYOURA!G37</f>
        <v>0.78378378378378399</v>
      </c>
      <c r="H179" s="52">
        <f>TOYOURA!H37</f>
        <v>53</v>
      </c>
      <c r="I179" s="10" t="str">
        <f>TOYOURA!I37</f>
        <v>5% DA</v>
      </c>
      <c r="J179" s="10">
        <f>TOYOURA!J37</f>
        <v>3</v>
      </c>
      <c r="K179" s="11">
        <f>TOYOURA!K37</f>
        <v>0.77943014142701139</v>
      </c>
      <c r="L179" s="173" t="str">
        <f>TOYOURA!L37</f>
        <v>p_eff = 98.1 , e0_prom = 0.779</v>
      </c>
    </row>
    <row r="180" spans="1:12" x14ac:dyDescent="0.25">
      <c r="A180" s="70"/>
      <c r="B180" s="10" t="str">
        <f>TOYOURA!B38</f>
        <v>L-7</v>
      </c>
      <c r="C180" s="10" t="str">
        <f>TOYOURA!C38</f>
        <v>Toyoura</v>
      </c>
      <c r="D180" s="10">
        <f>TOYOURA!D38</f>
        <v>98.1</v>
      </c>
      <c r="E180" s="11">
        <f>TOYOURA!E38</f>
        <v>0.13500000000000001</v>
      </c>
      <c r="F180" s="41">
        <f>TOYOURA!F38</f>
        <v>98.1</v>
      </c>
      <c r="G180" s="11">
        <f>TOYOURA!G38</f>
        <v>0.78137651821862364</v>
      </c>
      <c r="H180" s="52">
        <f>TOYOURA!H38</f>
        <v>14</v>
      </c>
      <c r="I180" s="10" t="str">
        <f>TOYOURA!I38</f>
        <v>5% DA</v>
      </c>
      <c r="J180" s="10">
        <f>TOYOURA!J38</f>
        <v>3</v>
      </c>
      <c r="K180" s="11">
        <f>TOYOURA!K38</f>
        <v>0.77943014142701139</v>
      </c>
      <c r="L180" s="173" t="str">
        <f>TOYOURA!L38</f>
        <v>p_eff = 98.1 , e0_prom = 0.779</v>
      </c>
    </row>
    <row r="181" spans="1:12" x14ac:dyDescent="0.25">
      <c r="A181" s="70"/>
      <c r="B181" s="10" t="str">
        <f>TOYOURA!B39</f>
        <v>L-30</v>
      </c>
      <c r="C181" s="10" t="str">
        <f>TOYOURA!C39</f>
        <v>Toyoura</v>
      </c>
      <c r="D181" s="10">
        <f>TOYOURA!D39</f>
        <v>98.1</v>
      </c>
      <c r="E181" s="11">
        <f>TOYOURA!E39</f>
        <v>0.17799999999999999</v>
      </c>
      <c r="F181" s="41">
        <f>TOYOURA!F39</f>
        <v>98.1</v>
      </c>
      <c r="G181" s="11">
        <f>TOYOURA!G39</f>
        <v>0.78137651821862364</v>
      </c>
      <c r="H181" s="52">
        <f>TOYOURA!H39</f>
        <v>0.6</v>
      </c>
      <c r="I181" s="10" t="str">
        <f>TOYOURA!I39</f>
        <v>5% DA</v>
      </c>
      <c r="J181" s="10">
        <f>TOYOURA!J39</f>
        <v>3</v>
      </c>
      <c r="K181" s="11">
        <f>TOYOURA!K39</f>
        <v>0.77943014142701139</v>
      </c>
      <c r="L181" s="173" t="str">
        <f>TOYOURA!L39</f>
        <v>p_eff = 98.1 , e0_prom = 0.779</v>
      </c>
    </row>
    <row r="182" spans="1:12" x14ac:dyDescent="0.25">
      <c r="A182" s="70"/>
      <c r="B182" s="10" t="str">
        <f>TOYOURA!B40</f>
        <v>L-15</v>
      </c>
      <c r="C182" s="10" t="str">
        <f>TOYOURA!C40</f>
        <v>Toyoura</v>
      </c>
      <c r="D182" s="10">
        <f>TOYOURA!D40</f>
        <v>98.1</v>
      </c>
      <c r="E182" s="11">
        <f>TOYOURA!E40</f>
        <v>0.09</v>
      </c>
      <c r="F182" s="41">
        <f>TOYOURA!F40</f>
        <v>98.1</v>
      </c>
      <c r="G182" s="11">
        <f>TOYOURA!G40</f>
        <v>0.7801753202966959</v>
      </c>
      <c r="H182" s="52">
        <f>TOYOURA!H40</f>
        <v>28</v>
      </c>
      <c r="I182" s="10" t="str">
        <f>TOYOURA!I40</f>
        <v>5% DA</v>
      </c>
      <c r="J182" s="10">
        <f>TOYOURA!J40</f>
        <v>3</v>
      </c>
      <c r="K182" s="11">
        <f>TOYOURA!K40</f>
        <v>0.77943014142701139</v>
      </c>
      <c r="L182" s="173" t="str">
        <f>TOYOURA!L40</f>
        <v>p_eff = 98.1 , e0_prom = 0.779</v>
      </c>
    </row>
    <row r="183" spans="1:12" x14ac:dyDescent="0.25">
      <c r="A183" s="70"/>
      <c r="B183" s="10" t="str">
        <f>TOYOURA!B41</f>
        <v>L-16</v>
      </c>
      <c r="C183" s="10" t="str">
        <f>TOYOURA!C41</f>
        <v>Toyoura</v>
      </c>
      <c r="D183" s="10">
        <f>TOYOURA!D41</f>
        <v>98.1</v>
      </c>
      <c r="E183" s="11">
        <f>TOYOURA!E41</f>
        <v>0.14000000000000001</v>
      </c>
      <c r="F183" s="41">
        <f>TOYOURA!F41</f>
        <v>98.1</v>
      </c>
      <c r="G183" s="11">
        <f>TOYOURA!G41</f>
        <v>0.7801753202966959</v>
      </c>
      <c r="H183" s="52">
        <f>TOYOURA!H41</f>
        <v>19</v>
      </c>
      <c r="I183" s="10" t="str">
        <f>TOYOURA!I41</f>
        <v>5% DA</v>
      </c>
      <c r="J183" s="10">
        <f>TOYOURA!J41</f>
        <v>3</v>
      </c>
      <c r="K183" s="11">
        <f>TOYOURA!K41</f>
        <v>0.77943014142701139</v>
      </c>
      <c r="L183" s="173" t="str">
        <f>TOYOURA!L41</f>
        <v>p_eff = 98.1 , e0_prom = 0.779</v>
      </c>
    </row>
    <row r="184" spans="1:12" x14ac:dyDescent="0.25">
      <c r="A184" s="70"/>
      <c r="B184" s="10" t="str">
        <f>TOYOURA!B42</f>
        <v>L-9</v>
      </c>
      <c r="C184" s="10" t="str">
        <f>TOYOURA!C42</f>
        <v>Toyoura</v>
      </c>
      <c r="D184" s="10">
        <f>TOYOURA!D42</f>
        <v>98.1</v>
      </c>
      <c r="E184" s="11">
        <f>TOYOURA!E42</f>
        <v>0.11</v>
      </c>
      <c r="F184" s="41">
        <f>TOYOURA!F42</f>
        <v>98.1</v>
      </c>
      <c r="G184" s="11">
        <f>TOYOURA!G42</f>
        <v>0.77897574123989233</v>
      </c>
      <c r="H184" s="52">
        <f>TOYOURA!H42</f>
        <v>76</v>
      </c>
      <c r="I184" s="10" t="str">
        <f>TOYOURA!I42</f>
        <v>5% DA</v>
      </c>
      <c r="J184" s="10">
        <f>TOYOURA!J42</f>
        <v>3</v>
      </c>
      <c r="K184" s="11">
        <f>TOYOURA!K42</f>
        <v>0.77943014142701139</v>
      </c>
      <c r="L184" s="173" t="str">
        <f>TOYOURA!L42</f>
        <v>p_eff = 98.1 , e0_prom = 0.779</v>
      </c>
    </row>
    <row r="185" spans="1:12" x14ac:dyDescent="0.25">
      <c r="A185" s="70"/>
      <c r="B185" s="10" t="str">
        <f>TOYOURA!B43</f>
        <v>L-24</v>
      </c>
      <c r="C185" s="10" t="str">
        <f>TOYOURA!C43</f>
        <v>Toyoura</v>
      </c>
      <c r="D185" s="10">
        <f>TOYOURA!D43</f>
        <v>98.1</v>
      </c>
      <c r="E185" s="11">
        <f>TOYOURA!E43</f>
        <v>0.16700000000000001</v>
      </c>
      <c r="F185" s="41">
        <f>TOYOURA!F43</f>
        <v>98.1</v>
      </c>
      <c r="G185" s="11">
        <f>TOYOURA!G43</f>
        <v>0.77777777777777768</v>
      </c>
      <c r="H185" s="52">
        <f>TOYOURA!H43</f>
        <v>1.3</v>
      </c>
      <c r="I185" s="10" t="str">
        <f>TOYOURA!I43</f>
        <v>5% DA</v>
      </c>
      <c r="J185" s="10">
        <f>TOYOURA!J43</f>
        <v>3</v>
      </c>
      <c r="K185" s="11">
        <f>TOYOURA!K43</f>
        <v>0.77943014142701139</v>
      </c>
      <c r="L185" s="173" t="str">
        <f>TOYOURA!L43</f>
        <v>p_eff = 98.1 , e0_prom = 0.779</v>
      </c>
    </row>
    <row r="186" spans="1:12" x14ac:dyDescent="0.25">
      <c r="A186" s="70"/>
      <c r="B186" s="10" t="str">
        <f>TOYOURA!B44</f>
        <v>L-36</v>
      </c>
      <c r="C186" s="10" t="str">
        <f>TOYOURA!C44</f>
        <v>Toyoura</v>
      </c>
      <c r="D186" s="10">
        <f>TOYOURA!D44</f>
        <v>98.1</v>
      </c>
      <c r="E186" s="11">
        <f>TOYOURA!E44</f>
        <v>0.17399999999999999</v>
      </c>
      <c r="F186" s="41">
        <f>TOYOURA!F44</f>
        <v>98.1</v>
      </c>
      <c r="G186" s="11">
        <f>TOYOURA!G44</f>
        <v>0.77538668459986537</v>
      </c>
      <c r="H186" s="52">
        <f>TOYOURA!H44</f>
        <v>1.7</v>
      </c>
      <c r="I186" s="10" t="str">
        <f>TOYOURA!I44</f>
        <v>5% DA</v>
      </c>
      <c r="J186" s="10">
        <f>TOYOURA!J44</f>
        <v>3</v>
      </c>
      <c r="K186" s="11">
        <f>TOYOURA!K44</f>
        <v>0.77943014142701139</v>
      </c>
      <c r="L186" s="173" t="str">
        <f>TOYOURA!L44</f>
        <v>p_eff = 98.1 , e0_prom = 0.779</v>
      </c>
    </row>
    <row r="187" spans="1:12" x14ac:dyDescent="0.25">
      <c r="A187" s="70"/>
      <c r="B187" s="10" t="str">
        <f>TOYOURA!B45</f>
        <v>L-33</v>
      </c>
      <c r="C187" s="10" t="str">
        <f>TOYOURA!C45</f>
        <v>Toyoura</v>
      </c>
      <c r="D187" s="10">
        <f>TOYOURA!D45</f>
        <v>98.1</v>
      </c>
      <c r="E187" s="11">
        <f>TOYOURA!E45</f>
        <v>0.14799999999999999</v>
      </c>
      <c r="F187" s="41">
        <f>TOYOURA!F45</f>
        <v>98.1</v>
      </c>
      <c r="G187" s="11">
        <f>TOYOURA!G45</f>
        <v>0.76470588235294135</v>
      </c>
      <c r="H187" s="52">
        <f>TOYOURA!H45</f>
        <v>7.8</v>
      </c>
      <c r="I187" s="10" t="str">
        <f>TOYOURA!I45</f>
        <v>5% DA</v>
      </c>
      <c r="J187" s="10">
        <f>TOYOURA!J45</f>
        <v>3</v>
      </c>
      <c r="K187" s="11">
        <f>TOYOURA!K45</f>
        <v>0.77943014142701139</v>
      </c>
      <c r="L187" s="173" t="str">
        <f>TOYOURA!L45</f>
        <v>p_eff = 98.1 , e0_prom = 0.779</v>
      </c>
    </row>
    <row r="188" spans="1:12" x14ac:dyDescent="0.25">
      <c r="A188" s="70"/>
      <c r="B188" s="10" t="str">
        <f>TOYOURA!B46</f>
        <v>L-35</v>
      </c>
      <c r="C188" s="10" t="str">
        <f>TOYOURA!C46</f>
        <v>Toyoura</v>
      </c>
      <c r="D188" s="10">
        <f>TOYOURA!D46</f>
        <v>98.1</v>
      </c>
      <c r="E188" s="11">
        <f>TOYOURA!E46</f>
        <v>0.13</v>
      </c>
      <c r="F188" s="41">
        <f>TOYOURA!F46</f>
        <v>98.1</v>
      </c>
      <c r="G188" s="11">
        <f>TOYOURA!G46</f>
        <v>0.76470588235294135</v>
      </c>
      <c r="H188" s="52">
        <f>TOYOURA!H46</f>
        <v>21</v>
      </c>
      <c r="I188" s="10" t="str">
        <f>TOYOURA!I46</f>
        <v>5% DA</v>
      </c>
      <c r="J188" s="10">
        <f>TOYOURA!J46</f>
        <v>3</v>
      </c>
      <c r="K188" s="11">
        <f>TOYOURA!K46</f>
        <v>0.77943014142701139</v>
      </c>
      <c r="L188" s="173" t="str">
        <f>TOYOURA!L46</f>
        <v>p_eff = 98.1 , e0_prom = 0.779</v>
      </c>
    </row>
    <row r="189" spans="1:12" x14ac:dyDescent="0.25">
      <c r="A189" s="70"/>
      <c r="B189" s="10" t="str">
        <f>TOYOURA!B47</f>
        <v>D-21</v>
      </c>
      <c r="C189" s="10" t="str">
        <f>TOYOURA!C47</f>
        <v>Toyoura</v>
      </c>
      <c r="D189" s="10">
        <f>TOYOURA!D47</f>
        <v>98.1</v>
      </c>
      <c r="E189" s="11">
        <f>TOYOURA!E47</f>
        <v>0.49</v>
      </c>
      <c r="F189" s="41">
        <f>TOYOURA!F47</f>
        <v>98.1</v>
      </c>
      <c r="G189" s="11">
        <f>TOYOURA!G47</f>
        <v>0.7043253712072306</v>
      </c>
      <c r="H189" s="52">
        <f>TOYOURA!H47</f>
        <v>1</v>
      </c>
      <c r="I189" s="10" t="str">
        <f>TOYOURA!I47</f>
        <v>5% DA</v>
      </c>
      <c r="J189" s="10">
        <f>TOYOURA!J47</f>
        <v>4</v>
      </c>
      <c r="K189" s="11">
        <f>TOYOURA!K47</f>
        <v>0.70048632566118485</v>
      </c>
      <c r="L189" s="173" t="str">
        <f>TOYOURA!L47</f>
        <v>p_eff = 98.1 , e0_prom = 0.7</v>
      </c>
    </row>
    <row r="190" spans="1:12" x14ac:dyDescent="0.25">
      <c r="A190" s="70"/>
      <c r="B190" s="10" t="str">
        <f>TOYOURA!B48</f>
        <v>D-4</v>
      </c>
      <c r="C190" s="10" t="str">
        <f>TOYOURA!C48</f>
        <v>Toyoura</v>
      </c>
      <c r="D190" s="10">
        <f>TOYOURA!D48</f>
        <v>98.1</v>
      </c>
      <c r="E190" s="11">
        <f>TOYOURA!E48</f>
        <v>0.29799999999999999</v>
      </c>
      <c r="F190" s="41">
        <f>TOYOURA!F48</f>
        <v>98.1</v>
      </c>
      <c r="G190" s="11">
        <f>TOYOURA!G48</f>
        <v>0.70212765957446832</v>
      </c>
      <c r="H190" s="52">
        <f>TOYOURA!H48</f>
        <v>4.5999999999999996</v>
      </c>
      <c r="I190" s="10" t="str">
        <f>TOYOURA!I48</f>
        <v>5% DA</v>
      </c>
      <c r="J190" s="10">
        <f>TOYOURA!J48</f>
        <v>4</v>
      </c>
      <c r="K190" s="11">
        <f>TOYOURA!K48</f>
        <v>0.70048632566118485</v>
      </c>
      <c r="L190" s="173" t="str">
        <f>TOYOURA!L48</f>
        <v>p_eff = 98.1 , e0_prom = 0.7</v>
      </c>
    </row>
    <row r="191" spans="1:12" x14ac:dyDescent="0.25">
      <c r="A191" s="70"/>
      <c r="B191" s="10" t="str">
        <f>TOYOURA!B49</f>
        <v>D-18</v>
      </c>
      <c r="C191" s="10" t="str">
        <f>TOYOURA!C49</f>
        <v>Toyoura</v>
      </c>
      <c r="D191" s="10">
        <f>TOYOURA!D49</f>
        <v>98.1</v>
      </c>
      <c r="E191" s="11">
        <f>TOYOURA!E49</f>
        <v>0.17499999999999999</v>
      </c>
      <c r="F191" s="41">
        <f>TOYOURA!F49</f>
        <v>98.1</v>
      </c>
      <c r="G191" s="11">
        <f>TOYOURA!G49</f>
        <v>0.69993560849967817</v>
      </c>
      <c r="H191" s="52">
        <f>TOYOURA!H49</f>
        <v>11</v>
      </c>
      <c r="I191" s="10" t="str">
        <f>TOYOURA!I49</f>
        <v>5% DA</v>
      </c>
      <c r="J191" s="10">
        <f>TOYOURA!J49</f>
        <v>4</v>
      </c>
      <c r="K191" s="11">
        <f>TOYOURA!K49</f>
        <v>0.70048632566118485</v>
      </c>
      <c r="L191" s="173" t="str">
        <f>TOYOURA!L49</f>
        <v>p_eff = 98.1 , e0_prom = 0.7</v>
      </c>
    </row>
    <row r="192" spans="1:12" x14ac:dyDescent="0.25">
      <c r="A192" s="70"/>
      <c r="B192" s="10" t="str">
        <f>TOYOURA!B50</f>
        <v>D-19</v>
      </c>
      <c r="C192" s="10" t="str">
        <f>TOYOURA!C50</f>
        <v>Toyoura</v>
      </c>
      <c r="D192" s="10">
        <f>TOYOURA!D50</f>
        <v>98.1</v>
      </c>
      <c r="E192" s="11">
        <f>TOYOURA!E50</f>
        <v>0.2</v>
      </c>
      <c r="F192" s="41">
        <f>TOYOURA!F50</f>
        <v>98.1</v>
      </c>
      <c r="G192" s="11">
        <f>TOYOURA!G50</f>
        <v>0.69993560849967817</v>
      </c>
      <c r="H192" s="52">
        <f>TOYOURA!H50</f>
        <v>9.9</v>
      </c>
      <c r="I192" s="10" t="str">
        <f>TOYOURA!I50</f>
        <v>5% DA</v>
      </c>
      <c r="J192" s="10">
        <f>TOYOURA!J50</f>
        <v>4</v>
      </c>
      <c r="K192" s="11">
        <f>TOYOURA!K50</f>
        <v>0.70048632566118485</v>
      </c>
      <c r="L192" s="173" t="str">
        <f>TOYOURA!L50</f>
        <v>p_eff = 98.1 , e0_prom = 0.7</v>
      </c>
    </row>
    <row r="193" spans="1:12" x14ac:dyDescent="0.25">
      <c r="A193" s="70"/>
      <c r="B193" s="10" t="str">
        <f>TOYOURA!B51</f>
        <v>D-20</v>
      </c>
      <c r="C193" s="10" t="str">
        <f>TOYOURA!C51</f>
        <v>Toyoura</v>
      </c>
      <c r="D193" s="10">
        <f>TOYOURA!D51</f>
        <v>98.1</v>
      </c>
      <c r="E193" s="11">
        <f>TOYOURA!E51</f>
        <v>0.31</v>
      </c>
      <c r="F193" s="41">
        <f>TOYOURA!F51</f>
        <v>98.1</v>
      </c>
      <c r="G193" s="11">
        <f>TOYOURA!G51</f>
        <v>0.69993560849967817</v>
      </c>
      <c r="H193" s="52">
        <f>TOYOURA!H51</f>
        <v>1.7</v>
      </c>
      <c r="I193" s="10" t="str">
        <f>TOYOURA!I51</f>
        <v>5% DA</v>
      </c>
      <c r="J193" s="10">
        <f>TOYOURA!J51</f>
        <v>4</v>
      </c>
      <c r="K193" s="11">
        <f>TOYOURA!K51</f>
        <v>0.70048632566118485</v>
      </c>
      <c r="L193" s="173" t="str">
        <f>TOYOURA!L51</f>
        <v>p_eff = 98.1 , e0_prom = 0.7</v>
      </c>
    </row>
    <row r="194" spans="1:12" x14ac:dyDescent="0.25">
      <c r="A194" s="70"/>
      <c r="B194" s="10" t="str">
        <f>TOYOURA!B52</f>
        <v>D-3</v>
      </c>
      <c r="C194" s="10" t="str">
        <f>TOYOURA!C52</f>
        <v>Toyoura</v>
      </c>
      <c r="D194" s="10">
        <f>TOYOURA!D52</f>
        <v>98.1</v>
      </c>
      <c r="E194" s="11">
        <f>TOYOURA!E52</f>
        <v>0.214</v>
      </c>
      <c r="F194" s="41">
        <f>TOYOURA!F52</f>
        <v>98.1</v>
      </c>
      <c r="G194" s="11">
        <f>TOYOURA!G52</f>
        <v>0.69665809768637543</v>
      </c>
      <c r="H194" s="52">
        <f>TOYOURA!H52</f>
        <v>16</v>
      </c>
      <c r="I194" s="10" t="str">
        <f>TOYOURA!I52</f>
        <v>5% DA</v>
      </c>
      <c r="J194" s="10">
        <f>TOYOURA!J52</f>
        <v>4</v>
      </c>
      <c r="K194" s="11">
        <f>TOYOURA!K52</f>
        <v>0.70048632566118485</v>
      </c>
      <c r="L194" s="173" t="str">
        <f>TOYOURA!L52</f>
        <v>p_eff = 98.1 , e0_prom = 0.7</v>
      </c>
    </row>
    <row r="195" spans="1:12" x14ac:dyDescent="0.25">
      <c r="A195" s="70"/>
      <c r="B195" s="10" t="str">
        <f>TOYOURA!B53</f>
        <v>D-2</v>
      </c>
      <c r="C195" s="10" t="str">
        <f>TOYOURA!C53</f>
        <v>Toyoura</v>
      </c>
      <c r="D195" s="10">
        <f>TOYOURA!D53</f>
        <v>98.1</v>
      </c>
      <c r="E195" s="11">
        <f>TOYOURA!E53</f>
        <v>0.16200000000000001</v>
      </c>
      <c r="F195" s="41">
        <f>TOYOURA!F53</f>
        <v>98.1</v>
      </c>
      <c r="G195" s="11">
        <f>TOYOURA!G53</f>
        <v>0.69230769230769229</v>
      </c>
      <c r="H195" s="52">
        <f>TOYOURA!H53</f>
        <v>38</v>
      </c>
      <c r="I195" s="10" t="str">
        <f>TOYOURA!I53</f>
        <v>5% DA</v>
      </c>
      <c r="J195" s="10">
        <f>TOYOURA!J53</f>
        <v>4</v>
      </c>
      <c r="K195" s="11">
        <f>TOYOURA!K53</f>
        <v>0.70048632566118485</v>
      </c>
      <c r="L195" s="173" t="str">
        <f>TOYOURA!L53</f>
        <v>p_eff = 98.1 , e0_prom = 0.7</v>
      </c>
    </row>
    <row r="196" spans="1:12" x14ac:dyDescent="0.25">
      <c r="A196" s="70"/>
      <c r="B196" s="10" t="str">
        <f>TOYOURA!B54</f>
        <v>D-38</v>
      </c>
      <c r="C196" s="10" t="str">
        <f>TOYOURA!C54</f>
        <v>Toyoura</v>
      </c>
      <c r="D196" s="10">
        <f>TOYOURA!D54</f>
        <v>98.1</v>
      </c>
      <c r="E196" s="11">
        <f>TOYOURA!E54</f>
        <v>0.498</v>
      </c>
      <c r="F196" s="41">
        <f>TOYOURA!F54</f>
        <v>98.1</v>
      </c>
      <c r="G196" s="11">
        <f>TOYOURA!G54</f>
        <v>0.68797953964194369</v>
      </c>
      <c r="H196" s="52">
        <f>TOYOURA!H54</f>
        <v>2.2000000000000002</v>
      </c>
      <c r="I196" s="10" t="str">
        <f>TOYOURA!I54</f>
        <v>5% DA</v>
      </c>
      <c r="J196" s="10">
        <f>TOYOURA!J54</f>
        <v>5</v>
      </c>
      <c r="K196" s="11">
        <f>TOYOURA!K54</f>
        <v>0.68413727810364289</v>
      </c>
      <c r="L196" s="173" t="str">
        <f>TOYOURA!L54</f>
        <v>p_eff = 98.1 , e0_prom = 0.684</v>
      </c>
    </row>
    <row r="197" spans="1:12" x14ac:dyDescent="0.25">
      <c r="A197" s="70"/>
      <c r="B197" s="10" t="str">
        <f>TOYOURA!B55</f>
        <v>D-1</v>
      </c>
      <c r="C197" s="10" t="str">
        <f>TOYOURA!C55</f>
        <v>Toyoura</v>
      </c>
      <c r="D197" s="10">
        <f>TOYOURA!D55</f>
        <v>98.1</v>
      </c>
      <c r="E197" s="11">
        <f>TOYOURA!E55</f>
        <v>0.20699999999999999</v>
      </c>
      <c r="F197" s="41">
        <f>TOYOURA!F55</f>
        <v>98.1</v>
      </c>
      <c r="G197" s="11">
        <f>TOYOURA!G55</f>
        <v>0.68690095846645383</v>
      </c>
      <c r="H197" s="52">
        <f>TOYOURA!H55</f>
        <v>3.6</v>
      </c>
      <c r="I197" s="10" t="str">
        <f>TOYOURA!I55</f>
        <v>5% DA</v>
      </c>
      <c r="J197" s="10">
        <f>TOYOURA!J55</f>
        <v>5</v>
      </c>
      <c r="K197" s="11">
        <f>TOYOURA!K55</f>
        <v>0.68413727810364289</v>
      </c>
      <c r="L197" s="173" t="str">
        <f>TOYOURA!L55</f>
        <v>p_eff = 98.1 , e0_prom = 0.684</v>
      </c>
    </row>
    <row r="198" spans="1:12" x14ac:dyDescent="0.25">
      <c r="A198" s="70"/>
      <c r="B198" s="10" t="str">
        <f>TOYOURA!B56</f>
        <v>D-31</v>
      </c>
      <c r="C198" s="10" t="str">
        <f>TOYOURA!C56</f>
        <v>Toyoura</v>
      </c>
      <c r="D198" s="10">
        <f>TOYOURA!D56</f>
        <v>98.1</v>
      </c>
      <c r="E198" s="11">
        <f>TOYOURA!E56</f>
        <v>0.29399999999999998</v>
      </c>
      <c r="F198" s="41">
        <f>TOYOURA!F56</f>
        <v>98.1</v>
      </c>
      <c r="G198" s="11">
        <f>TOYOURA!G56</f>
        <v>0.68690095846645383</v>
      </c>
      <c r="H198" s="52">
        <f>TOYOURA!H56</f>
        <v>4.7</v>
      </c>
      <c r="I198" s="10" t="str">
        <f>TOYOURA!I56</f>
        <v>5% DA</v>
      </c>
      <c r="J198" s="10">
        <f>TOYOURA!J56</f>
        <v>5</v>
      </c>
      <c r="K198" s="11">
        <f>TOYOURA!K56</f>
        <v>0.68413727810364289</v>
      </c>
      <c r="L198" s="173" t="str">
        <f>TOYOURA!L56</f>
        <v>p_eff = 98.1 , e0_prom = 0.684</v>
      </c>
    </row>
    <row r="199" spans="1:12" x14ac:dyDescent="0.25">
      <c r="A199" s="70"/>
      <c r="B199" s="10" t="str">
        <f>TOYOURA!B57</f>
        <v>D-37</v>
      </c>
      <c r="C199" s="10" t="str">
        <f>TOYOURA!C57</f>
        <v>Toyoura</v>
      </c>
      <c r="D199" s="10">
        <f>TOYOURA!D57</f>
        <v>98.1</v>
      </c>
      <c r="E199" s="11">
        <f>TOYOURA!E57</f>
        <v>0.30199999999999999</v>
      </c>
      <c r="F199" s="41">
        <f>TOYOURA!F57</f>
        <v>98.1</v>
      </c>
      <c r="G199" s="11">
        <f>TOYOURA!G57</f>
        <v>0.68690095846645383</v>
      </c>
      <c r="H199" s="52">
        <f>TOYOURA!H57</f>
        <v>3.3</v>
      </c>
      <c r="I199" s="10" t="str">
        <f>TOYOURA!I57</f>
        <v>5% DA</v>
      </c>
      <c r="J199" s="10">
        <f>TOYOURA!J57</f>
        <v>5</v>
      </c>
      <c r="K199" s="11">
        <f>TOYOURA!K57</f>
        <v>0.68413727810364289</v>
      </c>
      <c r="L199" s="173" t="str">
        <f>TOYOURA!L57</f>
        <v>p_eff = 98.1 , e0_prom = 0.684</v>
      </c>
    </row>
    <row r="200" spans="1:12" x14ac:dyDescent="0.25">
      <c r="A200" s="70"/>
      <c r="B200" s="10" t="str">
        <f>TOYOURA!B58</f>
        <v>D-22</v>
      </c>
      <c r="C200" s="10" t="str">
        <f>TOYOURA!C58</f>
        <v>Toyoura</v>
      </c>
      <c r="D200" s="10">
        <f>TOYOURA!D58</f>
        <v>98.1</v>
      </c>
      <c r="E200" s="11">
        <f>TOYOURA!E58</f>
        <v>0.30099999999999999</v>
      </c>
      <c r="F200" s="41">
        <f>TOYOURA!F58</f>
        <v>98.1</v>
      </c>
      <c r="G200" s="11">
        <f>TOYOURA!G58</f>
        <v>0.68582375478927204</v>
      </c>
      <c r="H200" s="52">
        <f>TOYOURA!H58</f>
        <v>2.6</v>
      </c>
      <c r="I200" s="10" t="str">
        <f>TOYOURA!I58</f>
        <v>5% DA</v>
      </c>
      <c r="J200" s="10">
        <f>TOYOURA!J58</f>
        <v>5</v>
      </c>
      <c r="K200" s="11">
        <f>TOYOURA!K58</f>
        <v>0.68413727810364289</v>
      </c>
      <c r="L200" s="173" t="str">
        <f>TOYOURA!L58</f>
        <v>p_eff = 98.1 , e0_prom = 0.684</v>
      </c>
    </row>
    <row r="201" spans="1:12" x14ac:dyDescent="0.25">
      <c r="A201" s="70"/>
      <c r="B201" s="10" t="str">
        <f>TOYOURA!B59</f>
        <v>D-28</v>
      </c>
      <c r="C201" s="10" t="str">
        <f>TOYOURA!C59</f>
        <v>Toyoura</v>
      </c>
      <c r="D201" s="10">
        <f>TOYOURA!D59</f>
        <v>98.1</v>
      </c>
      <c r="E201" s="11">
        <f>TOYOURA!E59</f>
        <v>0.29499999999999998</v>
      </c>
      <c r="F201" s="41">
        <f>TOYOURA!F59</f>
        <v>98.1</v>
      </c>
      <c r="G201" s="11">
        <f>TOYOURA!G59</f>
        <v>0.68582375478927204</v>
      </c>
      <c r="H201" s="52">
        <f>TOYOURA!H59</f>
        <v>6.2</v>
      </c>
      <c r="I201" s="10" t="str">
        <f>TOYOURA!I59</f>
        <v>5% DA</v>
      </c>
      <c r="J201" s="10">
        <f>TOYOURA!J59</f>
        <v>5</v>
      </c>
      <c r="K201" s="11">
        <f>TOYOURA!K59</f>
        <v>0.68413727810364289</v>
      </c>
      <c r="L201" s="173" t="str">
        <f>TOYOURA!L59</f>
        <v>p_eff = 98.1 , e0_prom = 0.684</v>
      </c>
    </row>
    <row r="202" spans="1:12" x14ac:dyDescent="0.25">
      <c r="A202" s="70"/>
      <c r="B202" s="10" t="str">
        <f>TOYOURA!B60</f>
        <v>D-30</v>
      </c>
      <c r="C202" s="10" t="str">
        <f>TOYOURA!C60</f>
        <v>Toyoura</v>
      </c>
      <c r="D202" s="10">
        <f>TOYOURA!D60</f>
        <v>98.1</v>
      </c>
      <c r="E202" s="11">
        <f>TOYOURA!E60</f>
        <v>0.502</v>
      </c>
      <c r="F202" s="41">
        <f>TOYOURA!F60</f>
        <v>98.1</v>
      </c>
      <c r="G202" s="11">
        <f>TOYOURA!G60</f>
        <v>0.68582375478927204</v>
      </c>
      <c r="H202" s="52">
        <f>TOYOURA!H60</f>
        <v>3</v>
      </c>
      <c r="I202" s="10" t="str">
        <f>TOYOURA!I60</f>
        <v>5% DA</v>
      </c>
      <c r="J202" s="10">
        <f>TOYOURA!J60</f>
        <v>5</v>
      </c>
      <c r="K202" s="11">
        <f>TOYOURA!K60</f>
        <v>0.68413727810364289</v>
      </c>
      <c r="L202" s="173" t="str">
        <f>TOYOURA!L60</f>
        <v>p_eff = 98.1 , e0_prom = 0.684</v>
      </c>
    </row>
    <row r="203" spans="1:12" x14ac:dyDescent="0.25">
      <c r="A203" s="70"/>
      <c r="B203" s="10" t="str">
        <f>TOYOURA!B61</f>
        <v>D-39</v>
      </c>
      <c r="C203" s="10" t="str">
        <f>TOYOURA!C61</f>
        <v>Toyoura</v>
      </c>
      <c r="D203" s="10">
        <f>TOYOURA!D61</f>
        <v>98.1</v>
      </c>
      <c r="E203" s="11">
        <f>TOYOURA!E61</f>
        <v>0.19600000000000001</v>
      </c>
      <c r="F203" s="41">
        <f>TOYOURA!F61</f>
        <v>98.1</v>
      </c>
      <c r="G203" s="11">
        <f>TOYOURA!G61</f>
        <v>0.68582375478927204</v>
      </c>
      <c r="H203" s="52">
        <f>TOYOURA!H61</f>
        <v>11</v>
      </c>
      <c r="I203" s="10" t="str">
        <f>TOYOURA!I61</f>
        <v>5% DA</v>
      </c>
      <c r="J203" s="10">
        <f>TOYOURA!J61</f>
        <v>5</v>
      </c>
      <c r="K203" s="11">
        <f>TOYOURA!K61</f>
        <v>0.68413727810364289</v>
      </c>
      <c r="L203" s="173" t="str">
        <f>TOYOURA!L61</f>
        <v>p_eff = 98.1 , e0_prom = 0.684</v>
      </c>
    </row>
    <row r="204" spans="1:12" x14ac:dyDescent="0.25">
      <c r="A204" s="70"/>
      <c r="B204" s="10" t="str">
        <f>TOYOURA!B62</f>
        <v>D-41</v>
      </c>
      <c r="C204" s="10" t="str">
        <f>TOYOURA!C62</f>
        <v>Toyoura</v>
      </c>
      <c r="D204" s="10">
        <f>TOYOURA!D62</f>
        <v>98.1</v>
      </c>
      <c r="E204" s="11">
        <f>TOYOURA!E62</f>
        <v>0.14699999999999999</v>
      </c>
      <c r="F204" s="41">
        <f>TOYOURA!F62</f>
        <v>98.1</v>
      </c>
      <c r="G204" s="11">
        <f>TOYOURA!G62</f>
        <v>0.68582375478927204</v>
      </c>
      <c r="H204" s="52">
        <f>TOYOURA!H62</f>
        <v>130</v>
      </c>
      <c r="I204" s="10" t="str">
        <f>TOYOURA!I62</f>
        <v>5% DA</v>
      </c>
      <c r="J204" s="10">
        <f>TOYOURA!J62</f>
        <v>5</v>
      </c>
      <c r="K204" s="11">
        <f>TOYOURA!K62</f>
        <v>0.68413727810364289</v>
      </c>
      <c r="L204" s="173" t="str">
        <f>TOYOURA!L62</f>
        <v>p_eff = 98.1 , e0_prom = 0.684</v>
      </c>
    </row>
    <row r="205" spans="1:12" x14ac:dyDescent="0.25">
      <c r="A205" s="70"/>
      <c r="B205" s="10" t="str">
        <f>TOYOURA!B63</f>
        <v>D-5</v>
      </c>
      <c r="C205" s="10" t="str">
        <f>TOYOURA!C63</f>
        <v>Toyoura</v>
      </c>
      <c r="D205" s="10">
        <f>TOYOURA!D63</f>
        <v>98.1</v>
      </c>
      <c r="E205" s="11">
        <f>TOYOURA!E63</f>
        <v>0.26700000000000002</v>
      </c>
      <c r="F205" s="41">
        <f>TOYOURA!F63</f>
        <v>98.1</v>
      </c>
      <c r="G205" s="11">
        <f>TOYOURA!G63</f>
        <v>0.68474792597319722</v>
      </c>
      <c r="H205" s="52">
        <f>TOYOURA!H63</f>
        <v>6.9</v>
      </c>
      <c r="I205" s="10" t="str">
        <f>TOYOURA!I63</f>
        <v>5% DA</v>
      </c>
      <c r="J205" s="10">
        <f>TOYOURA!J63</f>
        <v>5</v>
      </c>
      <c r="K205" s="11">
        <f>TOYOURA!K63</f>
        <v>0.68413727810364289</v>
      </c>
      <c r="L205" s="173" t="str">
        <f>TOYOURA!L63</f>
        <v>p_eff = 98.1 , e0_prom = 0.684</v>
      </c>
    </row>
    <row r="206" spans="1:12" x14ac:dyDescent="0.25">
      <c r="A206" s="70"/>
      <c r="B206" s="10" t="str">
        <f>TOYOURA!B64</f>
        <v>D-29</v>
      </c>
      <c r="C206" s="10" t="str">
        <f>TOYOURA!C64</f>
        <v>Toyoura</v>
      </c>
      <c r="D206" s="10">
        <f>TOYOURA!D64</f>
        <v>98.1</v>
      </c>
      <c r="E206" s="11">
        <f>TOYOURA!E64</f>
        <v>0.192</v>
      </c>
      <c r="F206" s="41">
        <f>TOYOURA!F64</f>
        <v>98.1</v>
      </c>
      <c r="G206" s="11">
        <f>TOYOURA!G64</f>
        <v>0.68474792597319722</v>
      </c>
      <c r="H206" s="52">
        <f>TOYOURA!H64</f>
        <v>30</v>
      </c>
      <c r="I206" s="10" t="str">
        <f>TOYOURA!I64</f>
        <v>5% DA</v>
      </c>
      <c r="J206" s="10">
        <f>TOYOURA!J64</f>
        <v>5</v>
      </c>
      <c r="K206" s="11">
        <f>TOYOURA!K64</f>
        <v>0.68413727810364289</v>
      </c>
      <c r="L206" s="173" t="str">
        <f>TOYOURA!L64</f>
        <v>p_eff = 98.1 , e0_prom = 0.684</v>
      </c>
    </row>
    <row r="207" spans="1:12" x14ac:dyDescent="0.25">
      <c r="A207" s="70"/>
      <c r="B207" s="10" t="str">
        <f>TOYOURA!B65</f>
        <v>D-34</v>
      </c>
      <c r="C207" s="10" t="str">
        <f>TOYOURA!C65</f>
        <v>Toyoura</v>
      </c>
      <c r="D207" s="10">
        <f>TOYOURA!D65</f>
        <v>98.1</v>
      </c>
      <c r="E207" s="11">
        <f>TOYOURA!E65</f>
        <v>0.17</v>
      </c>
      <c r="F207" s="41">
        <f>TOYOURA!F65</f>
        <v>98.1</v>
      </c>
      <c r="G207" s="11">
        <f>TOYOURA!G65</f>
        <v>0.68474792597319722</v>
      </c>
      <c r="H207" s="52">
        <f>TOYOURA!H65</f>
        <v>58</v>
      </c>
      <c r="I207" s="10" t="str">
        <f>TOYOURA!I65</f>
        <v>5% DA</v>
      </c>
      <c r="J207" s="10">
        <f>TOYOURA!J65</f>
        <v>5</v>
      </c>
      <c r="K207" s="11">
        <f>TOYOURA!K65</f>
        <v>0.68413727810364289</v>
      </c>
      <c r="L207" s="173" t="str">
        <f>TOYOURA!L65</f>
        <v>p_eff = 98.1 , e0_prom = 0.684</v>
      </c>
    </row>
    <row r="208" spans="1:12" x14ac:dyDescent="0.25">
      <c r="A208" s="70"/>
      <c r="B208" s="10" t="str">
        <f>TOYOURA!B66</f>
        <v>D-12</v>
      </c>
      <c r="C208" s="10" t="str">
        <f>TOYOURA!C66</f>
        <v>Toyoura</v>
      </c>
      <c r="D208" s="10">
        <f>TOYOURA!D66</f>
        <v>98.1</v>
      </c>
      <c r="E208" s="11">
        <f>TOYOURA!E66</f>
        <v>0.40500000000000003</v>
      </c>
      <c r="F208" s="41">
        <f>TOYOURA!F66</f>
        <v>98.1</v>
      </c>
      <c r="G208" s="11">
        <f>TOYOURA!G66</f>
        <v>0.68367346938775508</v>
      </c>
      <c r="H208" s="52">
        <f>TOYOURA!H66</f>
        <v>7.2</v>
      </c>
      <c r="I208" s="10" t="str">
        <f>TOYOURA!I66</f>
        <v>5% DA</v>
      </c>
      <c r="J208" s="10">
        <f>TOYOURA!J66</f>
        <v>5</v>
      </c>
      <c r="K208" s="11">
        <f>TOYOURA!K66</f>
        <v>0.68413727810364289</v>
      </c>
      <c r="L208" s="173" t="str">
        <f>TOYOURA!L66</f>
        <v>p_eff = 98.1 , e0_prom = 0.684</v>
      </c>
    </row>
    <row r="209" spans="1:12" x14ac:dyDescent="0.25">
      <c r="A209" s="70"/>
      <c r="B209" s="10" t="str">
        <f>TOYOURA!B67</f>
        <v>D-35</v>
      </c>
      <c r="C209" s="10" t="str">
        <f>TOYOURA!C67</f>
        <v>Toyoura</v>
      </c>
      <c r="D209" s="10">
        <f>TOYOURA!D67</f>
        <v>98.1</v>
      </c>
      <c r="E209" s="11">
        <f>TOYOURA!E67</f>
        <v>0.29499999999999998</v>
      </c>
      <c r="F209" s="41">
        <f>TOYOURA!F67</f>
        <v>98.1</v>
      </c>
      <c r="G209" s="11">
        <f>TOYOURA!G67</f>
        <v>0.68367346938775508</v>
      </c>
      <c r="H209" s="52">
        <f>TOYOURA!H67</f>
        <v>4.3</v>
      </c>
      <c r="I209" s="10" t="str">
        <f>TOYOURA!I67</f>
        <v>5% DA</v>
      </c>
      <c r="J209" s="10">
        <f>TOYOURA!J67</f>
        <v>5</v>
      </c>
      <c r="K209" s="11">
        <f>TOYOURA!K67</f>
        <v>0.68413727810364289</v>
      </c>
      <c r="L209" s="173" t="str">
        <f>TOYOURA!L67</f>
        <v>p_eff = 98.1 , e0_prom = 0.684</v>
      </c>
    </row>
    <row r="210" spans="1:12" x14ac:dyDescent="0.25">
      <c r="A210" s="70"/>
      <c r="B210" s="10" t="str">
        <f>TOYOURA!B68</f>
        <v>D-13</v>
      </c>
      <c r="C210" s="10" t="str">
        <f>TOYOURA!C68</f>
        <v>Toyoura</v>
      </c>
      <c r="D210" s="10">
        <f>TOYOURA!D68</f>
        <v>98.1</v>
      </c>
      <c r="E210" s="11">
        <f>TOYOURA!E68</f>
        <v>0.52700000000000002</v>
      </c>
      <c r="F210" s="41">
        <f>TOYOURA!F68</f>
        <v>98.1</v>
      </c>
      <c r="G210" s="11">
        <f>TOYOURA!G68</f>
        <v>0.68260038240917797</v>
      </c>
      <c r="H210" s="52">
        <f>TOYOURA!H68</f>
        <v>4.5999999999999996</v>
      </c>
      <c r="I210" s="10" t="str">
        <f>TOYOURA!I68</f>
        <v>5% DA</v>
      </c>
      <c r="J210" s="10">
        <f>TOYOURA!J68</f>
        <v>5</v>
      </c>
      <c r="K210" s="11">
        <f>TOYOURA!K68</f>
        <v>0.68413727810364289</v>
      </c>
      <c r="L210" s="173" t="str">
        <f>TOYOURA!L68</f>
        <v>p_eff = 98.1 , e0_prom = 0.684</v>
      </c>
    </row>
    <row r="211" spans="1:12" x14ac:dyDescent="0.25">
      <c r="A211" s="70"/>
      <c r="B211" s="10" t="str">
        <f>TOYOURA!B69</f>
        <v>D-17</v>
      </c>
      <c r="C211" s="10" t="str">
        <f>TOYOURA!C69</f>
        <v>Toyoura</v>
      </c>
      <c r="D211" s="10">
        <f>TOYOURA!D69</f>
        <v>98.1</v>
      </c>
      <c r="E211" s="11">
        <f>TOYOURA!E69</f>
        <v>0.58799999999999997</v>
      </c>
      <c r="F211" s="41">
        <f>TOYOURA!F69</f>
        <v>98.1</v>
      </c>
      <c r="G211" s="11">
        <f>TOYOURA!G69</f>
        <v>0.68152866242038224</v>
      </c>
      <c r="H211" s="52">
        <f>TOYOURA!H69</f>
        <v>1.3</v>
      </c>
      <c r="I211" s="10" t="str">
        <f>TOYOURA!I69</f>
        <v>5% DA</v>
      </c>
      <c r="J211" s="10">
        <f>TOYOURA!J69</f>
        <v>5</v>
      </c>
      <c r="K211" s="11">
        <f>TOYOURA!K69</f>
        <v>0.68413727810364289</v>
      </c>
      <c r="L211" s="173" t="str">
        <f>TOYOURA!L69</f>
        <v>p_eff = 98.1 , e0_prom = 0.684</v>
      </c>
    </row>
    <row r="212" spans="1:12" x14ac:dyDescent="0.25">
      <c r="A212" s="70"/>
      <c r="B212" s="10" t="str">
        <f>TOYOURA!B70</f>
        <v>D-36</v>
      </c>
      <c r="C212" s="10" t="str">
        <f>TOYOURA!C70</f>
        <v>Toyoura</v>
      </c>
      <c r="D212" s="10">
        <f>TOYOURA!D70</f>
        <v>98.1</v>
      </c>
      <c r="E212" s="11">
        <f>TOYOURA!E70</f>
        <v>0.49199999999999999</v>
      </c>
      <c r="F212" s="41">
        <f>TOYOURA!F70</f>
        <v>98.1</v>
      </c>
      <c r="G212" s="11">
        <f>TOYOURA!G70</f>
        <v>0.68152866242038224</v>
      </c>
      <c r="H212" s="52">
        <f>TOYOURA!H70</f>
        <v>2.5</v>
      </c>
      <c r="I212" s="10" t="str">
        <f>TOYOURA!I70</f>
        <v>5% DA</v>
      </c>
      <c r="J212" s="10">
        <f>TOYOURA!J70</f>
        <v>5</v>
      </c>
      <c r="K212" s="11">
        <f>TOYOURA!K70</f>
        <v>0.68413727810364289</v>
      </c>
      <c r="L212" s="173" t="str">
        <f>TOYOURA!L70</f>
        <v>p_eff = 98.1 , e0_prom = 0.684</v>
      </c>
    </row>
    <row r="213" spans="1:12" x14ac:dyDescent="0.25">
      <c r="A213" s="70"/>
      <c r="B213" s="10" t="str">
        <f>TOYOURA!B71</f>
        <v>D-14</v>
      </c>
      <c r="C213" s="10" t="str">
        <f>TOYOURA!C71</f>
        <v>Toyoura</v>
      </c>
      <c r="D213" s="10">
        <f>TOYOURA!D71</f>
        <v>98.1</v>
      </c>
      <c r="E213" s="11">
        <f>TOYOURA!E71</f>
        <v>0.61799999999999999</v>
      </c>
      <c r="F213" s="41">
        <f>TOYOURA!F71</f>
        <v>98.1</v>
      </c>
      <c r="G213" s="11">
        <f>TOYOURA!G71</f>
        <v>0.68045830681094865</v>
      </c>
      <c r="H213" s="52">
        <f>TOYOURA!H71</f>
        <v>4.5</v>
      </c>
      <c r="I213" s="10" t="str">
        <f>TOYOURA!I71</f>
        <v>5% DA</v>
      </c>
      <c r="J213" s="10">
        <f>TOYOURA!J71</f>
        <v>5</v>
      </c>
      <c r="K213" s="11">
        <f>TOYOURA!K71</f>
        <v>0.68413727810364289</v>
      </c>
      <c r="L213" s="173" t="str">
        <f>TOYOURA!L71</f>
        <v>p_eff = 98.1 , e0_prom = 0.684</v>
      </c>
    </row>
    <row r="214" spans="1:12" x14ac:dyDescent="0.25">
      <c r="A214" s="70"/>
      <c r="B214" s="10" t="str">
        <f>TOYOURA!B72</f>
        <v>D-15</v>
      </c>
      <c r="C214" s="10" t="str">
        <f>TOYOURA!C72</f>
        <v>Toyoura</v>
      </c>
      <c r="D214" s="10">
        <f>TOYOURA!D72</f>
        <v>98.1</v>
      </c>
      <c r="E214" s="11">
        <f>TOYOURA!E72</f>
        <v>0.59</v>
      </c>
      <c r="F214" s="41">
        <f>TOYOURA!F72</f>
        <v>98.1</v>
      </c>
      <c r="G214" s="11">
        <f>TOYOURA!G72</f>
        <v>0.68045830681094865</v>
      </c>
      <c r="H214" s="52">
        <f>TOYOURA!H72</f>
        <v>0.5</v>
      </c>
      <c r="I214" s="10" t="str">
        <f>TOYOURA!I72</f>
        <v>5% DA</v>
      </c>
      <c r="J214" s="10">
        <f>TOYOURA!J72</f>
        <v>5</v>
      </c>
      <c r="K214" s="11">
        <f>TOYOURA!K72</f>
        <v>0.68413727810364289</v>
      </c>
      <c r="L214" s="173" t="str">
        <f>TOYOURA!L72</f>
        <v>p_eff = 98.1 , e0_prom = 0.684</v>
      </c>
    </row>
    <row r="215" spans="1:12" x14ac:dyDescent="0.25">
      <c r="A215" s="70"/>
      <c r="B215" s="10" t="str">
        <f>TOYOURA!B73</f>
        <v>D-24</v>
      </c>
      <c r="C215" s="10" t="str">
        <f>TOYOURA!C73</f>
        <v>Toyoura</v>
      </c>
      <c r="D215" s="10">
        <f>TOYOURA!D73</f>
        <v>98.1</v>
      </c>
      <c r="E215" s="11">
        <f>TOYOURA!E73</f>
        <v>0.40500000000000003</v>
      </c>
      <c r="F215" s="41">
        <f>TOYOURA!F73</f>
        <v>98.1</v>
      </c>
      <c r="G215" s="11">
        <f>TOYOURA!G73</f>
        <v>0.68045830681094865</v>
      </c>
      <c r="H215" s="52">
        <f>TOYOURA!H73</f>
        <v>2.4</v>
      </c>
      <c r="I215" s="10" t="str">
        <f>TOYOURA!I73</f>
        <v>5% DA</v>
      </c>
      <c r="J215" s="10">
        <f>TOYOURA!J73</f>
        <v>5</v>
      </c>
      <c r="K215" s="11">
        <f>TOYOURA!K73</f>
        <v>0.68413727810364289</v>
      </c>
      <c r="L215" s="173" t="str">
        <f>TOYOURA!L73</f>
        <v>p_eff = 98.1 , e0_prom = 0.684</v>
      </c>
    </row>
    <row r="216" spans="1:12" x14ac:dyDescent="0.25">
      <c r="A216" s="70"/>
      <c r="B216" s="10" t="str">
        <f>TOYOURA!B74</f>
        <v>D-26</v>
      </c>
      <c r="C216" s="10" t="str">
        <f>TOYOURA!C74</f>
        <v>Toyoura</v>
      </c>
      <c r="D216" s="10">
        <f>TOYOURA!D74</f>
        <v>98.1</v>
      </c>
      <c r="E216" s="11">
        <f>TOYOURA!E74</f>
        <v>0.16</v>
      </c>
      <c r="F216" s="41">
        <f>TOYOURA!F74</f>
        <v>98.1</v>
      </c>
      <c r="G216" s="11">
        <f>TOYOURA!G74</f>
        <v>0.68045830681094865</v>
      </c>
      <c r="H216" s="52">
        <f>TOYOURA!H74</f>
        <v>25</v>
      </c>
      <c r="I216" s="10" t="str">
        <f>TOYOURA!I74</f>
        <v>5% DA</v>
      </c>
      <c r="J216" s="10">
        <f>TOYOURA!J74</f>
        <v>5</v>
      </c>
      <c r="K216" s="11">
        <f>TOYOURA!K74</f>
        <v>0.68413727810364289</v>
      </c>
      <c r="L216" s="173" t="str">
        <f>TOYOURA!L74</f>
        <v>p_eff = 98.1 , e0_prom = 0.684</v>
      </c>
    </row>
    <row r="217" spans="1:12" x14ac:dyDescent="0.25">
      <c r="A217" s="70"/>
      <c r="B217" s="10" t="str">
        <f>TOYOURA!B75</f>
        <v>D-6</v>
      </c>
      <c r="C217" s="10" t="str">
        <f>TOYOURA!C75</f>
        <v>Toyoura</v>
      </c>
      <c r="D217" s="10">
        <f>TOYOURA!D75</f>
        <v>98.1</v>
      </c>
      <c r="E217" s="11">
        <f>TOYOURA!E75</f>
        <v>0.19600000000000001</v>
      </c>
      <c r="F217" s="41">
        <f>TOYOURA!F75</f>
        <v>98.1</v>
      </c>
      <c r="G217" s="11">
        <f>TOYOURA!G75</f>
        <v>0.67938931297709915</v>
      </c>
      <c r="H217" s="52">
        <f>TOYOURA!H75</f>
        <v>11</v>
      </c>
      <c r="I217" s="10" t="str">
        <f>TOYOURA!I75</f>
        <v>5% DA</v>
      </c>
      <c r="J217" s="10">
        <f>TOYOURA!J75</f>
        <v>6</v>
      </c>
      <c r="K217" s="11">
        <f>TOYOURA!K75</f>
        <v>0.67693292223259316</v>
      </c>
      <c r="L217" s="173" t="str">
        <f>TOYOURA!L75</f>
        <v>p_eff = 98.1 , e0_prom = 0.677</v>
      </c>
    </row>
    <row r="218" spans="1:12" x14ac:dyDescent="0.25">
      <c r="A218" s="70"/>
      <c r="B218" s="10" t="str">
        <f>TOYOURA!B76</f>
        <v>D-8</v>
      </c>
      <c r="C218" s="10" t="str">
        <f>TOYOURA!C76</f>
        <v>Toyoura</v>
      </c>
      <c r="D218" s="10">
        <f>TOYOURA!D76</f>
        <v>98.1</v>
      </c>
      <c r="E218" s="11">
        <f>TOYOURA!E76</f>
        <v>0.17499999999999999</v>
      </c>
      <c r="F218" s="41">
        <f>TOYOURA!F76</f>
        <v>98.1</v>
      </c>
      <c r="G218" s="11">
        <f>TOYOURA!G76</f>
        <v>0.67938931297709915</v>
      </c>
      <c r="H218" s="52">
        <f>TOYOURA!H76</f>
        <v>38</v>
      </c>
      <c r="I218" s="10" t="str">
        <f>TOYOURA!I76</f>
        <v>5% DA</v>
      </c>
      <c r="J218" s="10">
        <f>TOYOURA!J76</f>
        <v>6</v>
      </c>
      <c r="K218" s="11">
        <f>TOYOURA!K76</f>
        <v>0.67693292223259316</v>
      </c>
      <c r="L218" s="173" t="str">
        <f>TOYOURA!L76</f>
        <v>p_eff = 98.1 , e0_prom = 0.677</v>
      </c>
    </row>
    <row r="219" spans="1:12" x14ac:dyDescent="0.25">
      <c r="A219" s="70"/>
      <c r="B219" s="10" t="str">
        <f>TOYOURA!B77</f>
        <v>D-9</v>
      </c>
      <c r="C219" s="10" t="str">
        <f>TOYOURA!C77</f>
        <v>Toyoura</v>
      </c>
      <c r="D219" s="10">
        <f>TOYOURA!D77</f>
        <v>98.1</v>
      </c>
      <c r="E219" s="11">
        <f>TOYOURA!E77</f>
        <v>0.19500000000000001</v>
      </c>
      <c r="F219" s="41">
        <f>TOYOURA!F77</f>
        <v>98.1</v>
      </c>
      <c r="G219" s="11">
        <f>TOYOURA!G77</f>
        <v>0.67938931297709915</v>
      </c>
      <c r="H219" s="52">
        <f>TOYOURA!H77</f>
        <v>45</v>
      </c>
      <c r="I219" s="10" t="str">
        <f>TOYOURA!I77</f>
        <v>5% DA</v>
      </c>
      <c r="J219" s="10">
        <f>TOYOURA!J77</f>
        <v>6</v>
      </c>
      <c r="K219" s="11">
        <f>TOYOURA!K77</f>
        <v>0.67693292223259316</v>
      </c>
      <c r="L219" s="173" t="str">
        <f>TOYOURA!L77</f>
        <v>p_eff = 98.1 , e0_prom = 0.677</v>
      </c>
    </row>
    <row r="220" spans="1:12" x14ac:dyDescent="0.25">
      <c r="A220" s="70"/>
      <c r="B220" s="10" t="str">
        <f>TOYOURA!B78</f>
        <v>D-11</v>
      </c>
      <c r="C220" s="10" t="str">
        <f>TOYOURA!C78</f>
        <v>Toyoura</v>
      </c>
      <c r="D220" s="10">
        <f>TOYOURA!D78</f>
        <v>98.1</v>
      </c>
      <c r="E220" s="11">
        <f>TOYOURA!E78</f>
        <v>0.23499999999999999</v>
      </c>
      <c r="F220" s="41">
        <f>TOYOURA!F78</f>
        <v>98.1</v>
      </c>
      <c r="G220" s="11">
        <f>TOYOURA!G78</f>
        <v>0.67938931297709915</v>
      </c>
      <c r="H220" s="52">
        <f>TOYOURA!H78</f>
        <v>3.3</v>
      </c>
      <c r="I220" s="10" t="str">
        <f>TOYOURA!I78</f>
        <v>5% DA</v>
      </c>
      <c r="J220" s="10">
        <f>TOYOURA!J78</f>
        <v>6</v>
      </c>
      <c r="K220" s="11">
        <f>TOYOURA!K78</f>
        <v>0.67693292223259316</v>
      </c>
      <c r="L220" s="173" t="str">
        <f>TOYOURA!L78</f>
        <v>p_eff = 98.1 , e0_prom = 0.677</v>
      </c>
    </row>
    <row r="221" spans="1:12" x14ac:dyDescent="0.25">
      <c r="A221" s="70"/>
      <c r="B221" s="10" t="str">
        <f>TOYOURA!B79</f>
        <v>D-40</v>
      </c>
      <c r="C221" s="10" t="str">
        <f>TOYOURA!C79</f>
        <v>Toyoura</v>
      </c>
      <c r="D221" s="10">
        <f>TOYOURA!D79</f>
        <v>98.1</v>
      </c>
      <c r="E221" s="11">
        <f>TOYOURA!E79</f>
        <v>0.498</v>
      </c>
      <c r="F221" s="41">
        <f>TOYOURA!F79</f>
        <v>98.1</v>
      </c>
      <c r="G221" s="11">
        <f>TOYOURA!G79</f>
        <v>0.67938931297709915</v>
      </c>
      <c r="H221" s="52">
        <f>TOYOURA!H79</f>
        <v>2.2000000000000002</v>
      </c>
      <c r="I221" s="10" t="str">
        <f>TOYOURA!I79</f>
        <v>5% DA</v>
      </c>
      <c r="J221" s="10">
        <f>TOYOURA!J79</f>
        <v>6</v>
      </c>
      <c r="K221" s="11">
        <f>TOYOURA!K79</f>
        <v>0.67693292223259316</v>
      </c>
      <c r="L221" s="173" t="str">
        <f>TOYOURA!L79</f>
        <v>p_eff = 98.1 , e0_prom = 0.677</v>
      </c>
    </row>
    <row r="222" spans="1:12" x14ac:dyDescent="0.25">
      <c r="A222" s="70"/>
      <c r="B222" s="10" t="str">
        <f>TOYOURA!B80</f>
        <v>D-16</v>
      </c>
      <c r="C222" s="10" t="str">
        <f>TOYOURA!C80</f>
        <v>Toyoura</v>
      </c>
      <c r="D222" s="10">
        <f>TOYOURA!D80</f>
        <v>98.1</v>
      </c>
      <c r="E222" s="11">
        <f>TOYOURA!E80</f>
        <v>0.51900000000000002</v>
      </c>
      <c r="F222" s="41">
        <f>TOYOURA!F80</f>
        <v>98.1</v>
      </c>
      <c r="G222" s="11">
        <f>TOYOURA!G80</f>
        <v>0.67832167832167856</v>
      </c>
      <c r="H222" s="52">
        <f>TOYOURA!H80</f>
        <v>1.6</v>
      </c>
      <c r="I222" s="10" t="str">
        <f>TOYOURA!I80</f>
        <v>5% DA</v>
      </c>
      <c r="J222" s="10">
        <f>TOYOURA!J80</f>
        <v>6</v>
      </c>
      <c r="K222" s="11">
        <f>TOYOURA!K80</f>
        <v>0.67693292223259316</v>
      </c>
      <c r="L222" s="173" t="str">
        <f>TOYOURA!L80</f>
        <v>p_eff = 98.1 , e0_prom = 0.677</v>
      </c>
    </row>
    <row r="223" spans="1:12" x14ac:dyDescent="0.25">
      <c r="A223" s="70"/>
      <c r="B223" s="10" t="str">
        <f>TOYOURA!B81</f>
        <v>D-25</v>
      </c>
      <c r="C223" s="10" t="str">
        <f>TOYOURA!C81</f>
        <v>Toyoura</v>
      </c>
      <c r="D223" s="10">
        <f>TOYOURA!D81</f>
        <v>98.1</v>
      </c>
      <c r="E223" s="11">
        <f>TOYOURA!E81</f>
        <v>0.17100000000000001</v>
      </c>
      <c r="F223" s="41">
        <f>TOYOURA!F81</f>
        <v>98.1</v>
      </c>
      <c r="G223" s="11">
        <f>TOYOURA!G81</f>
        <v>0.67832167832167856</v>
      </c>
      <c r="H223" s="52">
        <f>TOYOURA!H81</f>
        <v>19</v>
      </c>
      <c r="I223" s="10" t="str">
        <f>TOYOURA!I81</f>
        <v>5% DA</v>
      </c>
      <c r="J223" s="10">
        <f>TOYOURA!J81</f>
        <v>6</v>
      </c>
      <c r="K223" s="11">
        <f>TOYOURA!K81</f>
        <v>0.67693292223259316</v>
      </c>
      <c r="L223" s="173" t="str">
        <f>TOYOURA!L81</f>
        <v>p_eff = 98.1 , e0_prom = 0.677</v>
      </c>
    </row>
    <row r="224" spans="1:12" x14ac:dyDescent="0.25">
      <c r="A224" s="70"/>
      <c r="B224" s="10" t="str">
        <f>TOYOURA!B82</f>
        <v>D-27</v>
      </c>
      <c r="C224" s="10" t="str">
        <f>TOYOURA!C82</f>
        <v>Toyoura</v>
      </c>
      <c r="D224" s="10">
        <f>TOYOURA!D82</f>
        <v>98.1</v>
      </c>
      <c r="E224" s="11">
        <f>TOYOURA!E82</f>
        <v>0.5</v>
      </c>
      <c r="F224" s="41">
        <f>TOYOURA!F82</f>
        <v>98.1</v>
      </c>
      <c r="G224" s="11">
        <f>TOYOURA!G82</f>
        <v>0.67725540025412956</v>
      </c>
      <c r="H224" s="52">
        <f>TOYOURA!H82</f>
        <v>3.2</v>
      </c>
      <c r="I224" s="10" t="str">
        <f>TOYOURA!I82</f>
        <v>5% DA</v>
      </c>
      <c r="J224" s="10">
        <f>TOYOURA!J82</f>
        <v>6</v>
      </c>
      <c r="K224" s="11">
        <f>TOYOURA!K82</f>
        <v>0.67693292223259316</v>
      </c>
      <c r="L224" s="173" t="str">
        <f>TOYOURA!L82</f>
        <v>p_eff = 98.1 , e0_prom = 0.677</v>
      </c>
    </row>
    <row r="225" spans="1:12" x14ac:dyDescent="0.25">
      <c r="A225" s="70"/>
      <c r="B225" s="10" t="str">
        <f>TOYOURA!B83</f>
        <v>D-10</v>
      </c>
      <c r="C225" s="10" t="str">
        <f>TOYOURA!C83</f>
        <v>Toyoura</v>
      </c>
      <c r="D225" s="10">
        <f>TOYOURA!D83</f>
        <v>98.1</v>
      </c>
      <c r="E225" s="11">
        <f>TOYOURA!E83</f>
        <v>0.29599999999999999</v>
      </c>
      <c r="F225" s="41">
        <f>TOYOURA!F83</f>
        <v>98.1</v>
      </c>
      <c r="G225" s="11">
        <f>TOYOURA!G83</f>
        <v>0.67619047619047623</v>
      </c>
      <c r="H225" s="52">
        <f>TOYOURA!H83</f>
        <v>7.7</v>
      </c>
      <c r="I225" s="10" t="str">
        <f>TOYOURA!I83</f>
        <v>5% DA</v>
      </c>
      <c r="J225" s="10">
        <f>TOYOURA!J83</f>
        <v>6</v>
      </c>
      <c r="K225" s="11">
        <f>TOYOURA!K83</f>
        <v>0.67693292223259316</v>
      </c>
      <c r="L225" s="173" t="str">
        <f>TOYOURA!L83</f>
        <v>p_eff = 98.1 , e0_prom = 0.677</v>
      </c>
    </row>
    <row r="226" spans="1:12" x14ac:dyDescent="0.25">
      <c r="A226" s="70"/>
      <c r="B226" s="10" t="str">
        <f>TOYOURA!B84</f>
        <v>D-7</v>
      </c>
      <c r="C226" s="10" t="str">
        <f>TOYOURA!C84</f>
        <v>Toyoura</v>
      </c>
      <c r="D226" s="10">
        <f>TOYOURA!D84</f>
        <v>98.1</v>
      </c>
      <c r="E226" s="11">
        <f>TOYOURA!E84</f>
        <v>0.221</v>
      </c>
      <c r="F226" s="41">
        <f>TOYOURA!F84</f>
        <v>98.1</v>
      </c>
      <c r="G226" s="11">
        <f>TOYOURA!G84</f>
        <v>0.67512690355329941</v>
      </c>
      <c r="H226" s="52">
        <f>TOYOURA!H84</f>
        <v>27</v>
      </c>
      <c r="I226" s="10" t="str">
        <f>TOYOURA!I84</f>
        <v>5% DA</v>
      </c>
      <c r="J226" s="10">
        <f>TOYOURA!J84</f>
        <v>6</v>
      </c>
      <c r="K226" s="11">
        <f>TOYOURA!K84</f>
        <v>0.67693292223259316</v>
      </c>
      <c r="L226" s="173" t="str">
        <f>TOYOURA!L84</f>
        <v>p_eff = 98.1 , e0_prom = 0.677</v>
      </c>
    </row>
    <row r="227" spans="1:12" x14ac:dyDescent="0.25">
      <c r="A227" s="70"/>
      <c r="B227" s="10" t="str">
        <f>TOYOURA!B85</f>
        <v>D-23</v>
      </c>
      <c r="C227" s="10" t="str">
        <f>TOYOURA!C85</f>
        <v>Toyoura</v>
      </c>
      <c r="D227" s="10">
        <f>TOYOURA!D85</f>
        <v>98.1</v>
      </c>
      <c r="E227" s="11">
        <f>TOYOURA!E85</f>
        <v>0.20399999999999999</v>
      </c>
      <c r="F227" s="41">
        <f>TOYOURA!F85</f>
        <v>98.1</v>
      </c>
      <c r="G227" s="11">
        <f>TOYOURA!G85</f>
        <v>0.67512690355329941</v>
      </c>
      <c r="H227" s="52">
        <f>TOYOURA!H85</f>
        <v>8.1999999999999993</v>
      </c>
      <c r="I227" s="10" t="str">
        <f>TOYOURA!I85</f>
        <v>5% DA</v>
      </c>
      <c r="J227" s="10">
        <f>TOYOURA!J85</f>
        <v>6</v>
      </c>
      <c r="K227" s="11">
        <f>TOYOURA!K85</f>
        <v>0.67693292223259316</v>
      </c>
      <c r="L227" s="173" t="str">
        <f>TOYOURA!L85</f>
        <v>p_eff = 98.1 , e0_prom = 0.677</v>
      </c>
    </row>
    <row r="228" spans="1:12" x14ac:dyDescent="0.25">
      <c r="A228" s="70"/>
      <c r="B228" s="10" t="str">
        <f>TOYOURA!B86</f>
        <v>D-33</v>
      </c>
      <c r="C228" s="10" t="str">
        <f>TOYOURA!C86</f>
        <v>Toyoura</v>
      </c>
      <c r="D228" s="10">
        <f>TOYOURA!D86</f>
        <v>98.1</v>
      </c>
      <c r="E228" s="11">
        <f>TOYOURA!E86</f>
        <v>0.188</v>
      </c>
      <c r="F228" s="41">
        <f>TOYOURA!F86</f>
        <v>98.1</v>
      </c>
      <c r="G228" s="11">
        <f>TOYOURA!G86</f>
        <v>0.67406467977171847</v>
      </c>
      <c r="H228" s="52">
        <f>TOYOURA!H86</f>
        <v>20</v>
      </c>
      <c r="I228" s="10" t="str">
        <f>TOYOURA!I86</f>
        <v>5% DA</v>
      </c>
      <c r="J228" s="10">
        <f>TOYOURA!J86</f>
        <v>6</v>
      </c>
      <c r="K228" s="11">
        <f>TOYOURA!K86</f>
        <v>0.67693292223259316</v>
      </c>
      <c r="L228" s="173" t="str">
        <f>TOYOURA!L86</f>
        <v>p_eff = 98.1 , e0_prom = 0.677</v>
      </c>
    </row>
    <row r="229" spans="1:12" x14ac:dyDescent="0.25">
      <c r="A229" s="70"/>
      <c r="B229" s="10" t="str">
        <f>TOYOURA!B87</f>
        <v>D-32</v>
      </c>
      <c r="C229" s="10" t="str">
        <f>TOYOURA!C87</f>
        <v>Toyoura</v>
      </c>
      <c r="D229" s="10">
        <f>TOYOURA!D87</f>
        <v>98.1</v>
      </c>
      <c r="E229" s="11">
        <f>TOYOURA!E87</f>
        <v>0.16200000000000001</v>
      </c>
      <c r="F229" s="41">
        <f>TOYOURA!F87</f>
        <v>98.1</v>
      </c>
      <c r="G229" s="11">
        <f>TOYOURA!G87</f>
        <v>0.66877370417193416</v>
      </c>
      <c r="H229" s="52">
        <f>TOYOURA!H87</f>
        <v>63</v>
      </c>
      <c r="I229" s="10" t="str">
        <f>TOYOURA!I87</f>
        <v>5% DA</v>
      </c>
      <c r="J229" s="10">
        <f>TOYOURA!J87</f>
        <v>6</v>
      </c>
      <c r="K229" s="11">
        <f>TOYOURA!K87</f>
        <v>0.67693292223259316</v>
      </c>
      <c r="L229" s="173" t="str">
        <f>TOYOURA!L87</f>
        <v>p_eff = 98.1 , e0_prom = 0.677</v>
      </c>
    </row>
    <row r="230" spans="1:12" x14ac:dyDescent="0.25">
      <c r="A230" s="70">
        <v>7</v>
      </c>
      <c r="B230" s="10">
        <f>'5 MARINE SANDS'!B9</f>
        <v>1</v>
      </c>
      <c r="C230" s="10" t="str">
        <f>'5 MARINE SANDS'!C9</f>
        <v>Tung Chung</v>
      </c>
      <c r="D230" s="10">
        <f>'5 MARINE SANDS'!D9</f>
        <v>150</v>
      </c>
      <c r="E230" s="11">
        <f>'5 MARINE SANDS'!E9</f>
        <v>0.14499999999999999</v>
      </c>
      <c r="F230" s="41">
        <f>'5 MARINE SANDS'!F9</f>
        <v>150</v>
      </c>
      <c r="G230" s="11">
        <f>'5 MARINE SANDS'!G9</f>
        <v>0.85158461914415418</v>
      </c>
      <c r="H230" s="52">
        <f>'5 MARINE SANDS'!H9</f>
        <v>13</v>
      </c>
      <c r="I230" s="10" t="str">
        <f>'5 MARINE SANDS'!I9</f>
        <v>ru=1</v>
      </c>
      <c r="J230" s="10">
        <f>'5 MARINE SANDS'!J9</f>
        <v>1</v>
      </c>
      <c r="K230" s="11">
        <f>'5 MARINE SANDS'!K9</f>
        <v>0.85417020396784138</v>
      </c>
      <c r="L230" s="173" t="str">
        <f>'5 MARINE SANDS'!L9</f>
        <v>p_eff = 150 , e0_prom = 0.854</v>
      </c>
    </row>
    <row r="231" spans="1:12" x14ac:dyDescent="0.25">
      <c r="A231" s="70"/>
      <c r="B231" s="10">
        <f>'5 MARINE SANDS'!B10</f>
        <v>2</v>
      </c>
      <c r="C231" s="10" t="str">
        <f>'5 MARINE SANDS'!C10</f>
        <v>Tung Chung</v>
      </c>
      <c r="D231" s="10">
        <f>'5 MARINE SANDS'!D10</f>
        <v>150</v>
      </c>
      <c r="E231" s="11">
        <f>'5 MARINE SANDS'!E10</f>
        <v>0.115</v>
      </c>
      <c r="F231" s="41">
        <f>'5 MARINE SANDS'!F10</f>
        <v>150</v>
      </c>
      <c r="G231" s="11">
        <f>'5 MARINE SANDS'!G10</f>
        <v>0.85288381151843262</v>
      </c>
      <c r="H231" s="52">
        <f>'5 MARINE SANDS'!H10</f>
        <v>42</v>
      </c>
      <c r="I231" s="10" t="str">
        <f>'5 MARINE SANDS'!I10</f>
        <v>ru=1</v>
      </c>
      <c r="J231" s="10">
        <f>'5 MARINE SANDS'!J10</f>
        <v>1</v>
      </c>
      <c r="K231" s="11">
        <f>'5 MARINE SANDS'!K10</f>
        <v>0.85417020396784138</v>
      </c>
      <c r="L231" s="173" t="str">
        <f>'5 MARINE SANDS'!L10</f>
        <v>p_eff = 150 , e0_prom = 0.854</v>
      </c>
    </row>
    <row r="232" spans="1:12" x14ac:dyDescent="0.25">
      <c r="A232" s="70"/>
      <c r="B232" s="10">
        <f>'5 MARINE SANDS'!B11</f>
        <v>3</v>
      </c>
      <c r="C232" s="10" t="str">
        <f>'5 MARINE SANDS'!C11</f>
        <v>Tung Chung</v>
      </c>
      <c r="D232" s="10">
        <f>'5 MARINE SANDS'!D11</f>
        <v>150</v>
      </c>
      <c r="E232" s="11">
        <f>'5 MARINE SANDS'!E11</f>
        <v>9.5000000000000001E-2</v>
      </c>
      <c r="F232" s="41">
        <f>'5 MARINE SANDS'!F11</f>
        <v>150</v>
      </c>
      <c r="G232" s="11">
        <f>'5 MARINE SANDS'!G11</f>
        <v>0.86063416602705956</v>
      </c>
      <c r="H232" s="52">
        <f>'5 MARINE SANDS'!H11</f>
        <v>104</v>
      </c>
      <c r="I232" s="10" t="str">
        <f>'5 MARINE SANDS'!I11</f>
        <v>ru=1</v>
      </c>
      <c r="J232" s="10">
        <f>'5 MARINE SANDS'!J11</f>
        <v>1</v>
      </c>
      <c r="K232" s="11">
        <f>'5 MARINE SANDS'!K11</f>
        <v>0.85417020396784138</v>
      </c>
      <c r="L232" s="173" t="str">
        <f>'5 MARINE SANDS'!L11</f>
        <v>p_eff = 150 , e0_prom = 0.854</v>
      </c>
    </row>
    <row r="233" spans="1:12" x14ac:dyDescent="0.25">
      <c r="A233" s="70"/>
      <c r="B233" s="10">
        <f>'5 MARINE SANDS'!B12</f>
        <v>4</v>
      </c>
      <c r="C233" s="10" t="str">
        <f>'5 MARINE SANDS'!C12</f>
        <v>Tung Chung</v>
      </c>
      <c r="D233" s="10">
        <f>'5 MARINE SANDS'!D12</f>
        <v>150</v>
      </c>
      <c r="E233" s="11">
        <f>'5 MARINE SANDS'!E12</f>
        <v>0.127</v>
      </c>
      <c r="F233" s="41">
        <f>'5 MARINE SANDS'!F12</f>
        <v>150</v>
      </c>
      <c r="G233" s="11">
        <f>'5 MARINE SANDS'!G12</f>
        <v>0.85158461914415418</v>
      </c>
      <c r="H233" s="52">
        <f>'5 MARINE SANDS'!H12</f>
        <v>21</v>
      </c>
      <c r="I233" s="10" t="str">
        <f>'5 MARINE SANDS'!I12</f>
        <v>ru=1</v>
      </c>
      <c r="J233" s="10">
        <f>'5 MARINE SANDS'!J12</f>
        <v>1</v>
      </c>
      <c r="K233" s="11">
        <f>'5 MARINE SANDS'!K12</f>
        <v>0.85417020396784138</v>
      </c>
      <c r="L233" s="173" t="str">
        <f>'5 MARINE SANDS'!L12</f>
        <v>p_eff = 150 , e0_prom = 0.854</v>
      </c>
    </row>
    <row r="234" spans="1:12" x14ac:dyDescent="0.25">
      <c r="A234" s="70"/>
      <c r="B234" s="10">
        <f>'5 MARINE SANDS'!B13</f>
        <v>5</v>
      </c>
      <c r="C234" s="10" t="str">
        <f>'5 MARINE SANDS'!C13</f>
        <v>Tung Chung</v>
      </c>
      <c r="D234" s="10">
        <f>'5 MARINE SANDS'!D13</f>
        <v>150</v>
      </c>
      <c r="E234" s="11">
        <f>'5 MARINE SANDS'!E13</f>
        <v>0.16300000000000001</v>
      </c>
      <c r="F234" s="41">
        <f>'5 MARINE SANDS'!F13</f>
        <v>150</v>
      </c>
      <c r="G234" s="11">
        <f>'5 MARINE SANDS'!G13</f>
        <v>0.85673658890422411</v>
      </c>
      <c r="H234" s="52">
        <f>'5 MARINE SANDS'!H13</f>
        <v>7</v>
      </c>
      <c r="I234" s="10" t="str">
        <f>'5 MARINE SANDS'!I13</f>
        <v>ru=1</v>
      </c>
      <c r="J234" s="10">
        <f>'5 MARINE SANDS'!J13</f>
        <v>1</v>
      </c>
      <c r="K234" s="11">
        <f>'5 MARINE SANDS'!K13</f>
        <v>0.85417020396784138</v>
      </c>
      <c r="L234" s="173" t="str">
        <f>'5 MARINE SANDS'!L13</f>
        <v>p_eff = 150 , e0_prom = 0.854</v>
      </c>
    </row>
    <row r="235" spans="1:12" x14ac:dyDescent="0.25">
      <c r="A235" s="70"/>
      <c r="B235" s="10">
        <f>'5 MARINE SANDS'!B14</f>
        <v>6</v>
      </c>
      <c r="C235" s="10" t="str">
        <f>'5 MARINE SANDS'!C14</f>
        <v>Tung Chung</v>
      </c>
      <c r="D235" s="10">
        <f>'5 MARINE SANDS'!D14</f>
        <v>150</v>
      </c>
      <c r="E235" s="11">
        <f>'5 MARINE SANDS'!E14</f>
        <v>0.19</v>
      </c>
      <c r="F235" s="41">
        <f>'5 MARINE SANDS'!F14</f>
        <v>150</v>
      </c>
      <c r="G235" s="11">
        <f>'5 MARINE SANDS'!G14</f>
        <v>0.85543739652994555</v>
      </c>
      <c r="H235" s="52">
        <f>'5 MARINE SANDS'!H14</f>
        <v>2</v>
      </c>
      <c r="I235" s="10" t="str">
        <f>'5 MARINE SANDS'!I14</f>
        <v>ru=1</v>
      </c>
      <c r="J235" s="10">
        <f>'5 MARINE SANDS'!J14</f>
        <v>1</v>
      </c>
      <c r="K235" s="11">
        <f>'5 MARINE SANDS'!K14</f>
        <v>0.85417020396784138</v>
      </c>
      <c r="L235" s="173" t="str">
        <f>'5 MARINE SANDS'!L14</f>
        <v>p_eff = 150 , e0_prom = 0.854</v>
      </c>
    </row>
    <row r="236" spans="1:12" x14ac:dyDescent="0.25">
      <c r="A236" s="70"/>
      <c r="B236" s="10">
        <f>'5 MARINE SANDS'!B15</f>
        <v>7</v>
      </c>
      <c r="C236" s="10" t="str">
        <f>'5 MARINE SANDS'!C15</f>
        <v>Tung Chung</v>
      </c>
      <c r="D236" s="10">
        <f>'5 MARINE SANDS'!D15</f>
        <v>150</v>
      </c>
      <c r="E236" s="11">
        <f>'5 MARINE SANDS'!E15</f>
        <v>0.10299999999999999</v>
      </c>
      <c r="F236" s="41">
        <f>'5 MARINE SANDS'!F15</f>
        <v>150</v>
      </c>
      <c r="G236" s="11">
        <f>'5 MARINE SANDS'!G15</f>
        <v>0.8503302265069197</v>
      </c>
      <c r="H236" s="52">
        <f>'5 MARINE SANDS'!H15</f>
        <v>66</v>
      </c>
      <c r="I236" s="10" t="str">
        <f>'5 MARINE SANDS'!I15</f>
        <v>ru=1</v>
      </c>
      <c r="J236" s="10">
        <f>'5 MARINE SANDS'!J15</f>
        <v>1</v>
      </c>
      <c r="K236" s="11">
        <f>'5 MARINE SANDS'!K15</f>
        <v>0.85417020396784138</v>
      </c>
      <c r="L236" s="173" t="str">
        <f>'5 MARINE SANDS'!L15</f>
        <v>p_eff = 150 , e0_prom = 0.854</v>
      </c>
    </row>
    <row r="237" spans="1:12" x14ac:dyDescent="0.25">
      <c r="A237" s="70"/>
      <c r="B237" s="10">
        <f>'5 MARINE SANDS'!B16</f>
        <v>8</v>
      </c>
      <c r="C237" s="10" t="str">
        <f>'5 MARINE SANDS'!C16</f>
        <v>Tung Chung</v>
      </c>
      <c r="D237" s="10">
        <f>'5 MARINE SANDS'!D16</f>
        <v>150</v>
      </c>
      <c r="E237" s="11">
        <f>'5 MARINE SANDS'!E16</f>
        <v>0.14499999999999999</v>
      </c>
      <c r="F237" s="41">
        <f>'5 MARINE SANDS'!F16</f>
        <v>150</v>
      </c>
      <c r="G237" s="11">
        <f>'5 MARINE SANDS'!G16</f>
        <v>0.75544438344754483</v>
      </c>
      <c r="H237" s="52">
        <f>'5 MARINE SANDS'!H16</f>
        <v>49</v>
      </c>
      <c r="I237" s="10" t="str">
        <f>'5 MARINE SANDS'!I16</f>
        <v>ru=1</v>
      </c>
      <c r="J237" s="10">
        <f>'5 MARINE SANDS'!J16</f>
        <v>2</v>
      </c>
      <c r="K237" s="11">
        <f>'5 MARINE SANDS'!K16</f>
        <v>0.76108915031509972</v>
      </c>
      <c r="L237" s="173" t="str">
        <f>'5 MARINE SANDS'!L16</f>
        <v>p_eff = 150 , e0_prom = 0.761</v>
      </c>
    </row>
    <row r="238" spans="1:12" x14ac:dyDescent="0.25">
      <c r="A238" s="70"/>
      <c r="B238" s="10">
        <f>'5 MARINE SANDS'!B17</f>
        <v>9</v>
      </c>
      <c r="C238" s="10" t="str">
        <f>'5 MARINE SANDS'!C17</f>
        <v>Tung Chung</v>
      </c>
      <c r="D238" s="10">
        <f>'5 MARINE SANDS'!D17</f>
        <v>150</v>
      </c>
      <c r="E238" s="11">
        <f>'5 MARINE SANDS'!E17</f>
        <v>0.17499999999999999</v>
      </c>
      <c r="F238" s="41">
        <f>'5 MARINE SANDS'!F17</f>
        <v>150</v>
      </c>
      <c r="G238" s="11">
        <f>'5 MARINE SANDS'!G17</f>
        <v>0.76355313585252438</v>
      </c>
      <c r="H238" s="52">
        <f>'5 MARINE SANDS'!H17</f>
        <v>10</v>
      </c>
      <c r="I238" s="10" t="str">
        <f>'5 MARINE SANDS'!I17</f>
        <v>ru=1</v>
      </c>
      <c r="J238" s="10">
        <f>'5 MARINE SANDS'!J17</f>
        <v>2</v>
      </c>
      <c r="K238" s="11">
        <f>'5 MARINE SANDS'!K17</f>
        <v>0.76108915031509972</v>
      </c>
      <c r="L238" s="173" t="str">
        <f>'5 MARINE SANDS'!L17</f>
        <v>p_eff = 150 , e0_prom = 0.761</v>
      </c>
    </row>
    <row r="239" spans="1:12" x14ac:dyDescent="0.25">
      <c r="A239" s="70"/>
      <c r="B239" s="10">
        <f>'5 MARINE SANDS'!B18</f>
        <v>10</v>
      </c>
      <c r="C239" s="10" t="str">
        <f>'5 MARINE SANDS'!C18</f>
        <v>Tung Chung</v>
      </c>
      <c r="D239" s="10">
        <f>'5 MARINE SANDS'!D18</f>
        <v>150</v>
      </c>
      <c r="E239" s="11">
        <f>'5 MARINE SANDS'!E18</f>
        <v>0.11</v>
      </c>
      <c r="F239" s="41">
        <f>'5 MARINE SANDS'!F18</f>
        <v>150</v>
      </c>
      <c r="G239" s="11">
        <f>'5 MARINE SANDS'!G18</f>
        <v>0.75195000395810596</v>
      </c>
      <c r="H239" s="52">
        <f>'5 MARINE SANDS'!H18</f>
        <v>93</v>
      </c>
      <c r="I239" s="10" t="str">
        <f>'5 MARINE SANDS'!I18</f>
        <v>ru=1</v>
      </c>
      <c r="J239" s="10">
        <f>'5 MARINE SANDS'!J18</f>
        <v>2</v>
      </c>
      <c r="K239" s="11">
        <f>'5 MARINE SANDS'!K18</f>
        <v>0.76108915031509972</v>
      </c>
      <c r="L239" s="173" t="str">
        <f>'5 MARINE SANDS'!L18</f>
        <v>p_eff = 150 , e0_prom = 0.761</v>
      </c>
    </row>
    <row r="240" spans="1:12" x14ac:dyDescent="0.25">
      <c r="A240" s="70"/>
      <c r="B240" s="10">
        <f>'5 MARINE SANDS'!B19</f>
        <v>11</v>
      </c>
      <c r="C240" s="10" t="str">
        <f>'5 MARINE SANDS'!C19</f>
        <v>Tung Chung</v>
      </c>
      <c r="D240" s="10">
        <f>'5 MARINE SANDS'!D19</f>
        <v>150</v>
      </c>
      <c r="E240" s="11">
        <f>'5 MARINE SANDS'!E19</f>
        <v>0.14699999999999999</v>
      </c>
      <c r="F240" s="41">
        <f>'5 MARINE SANDS'!F19</f>
        <v>150</v>
      </c>
      <c r="G240" s="11">
        <f>'5 MARINE SANDS'!G19</f>
        <v>0.7588939631999394</v>
      </c>
      <c r="H240" s="52">
        <f>'5 MARINE SANDS'!H19</f>
        <v>22</v>
      </c>
      <c r="I240" s="10" t="str">
        <f>'5 MARINE SANDS'!I19</f>
        <v>ru=1</v>
      </c>
      <c r="J240" s="10">
        <f>'5 MARINE SANDS'!J19</f>
        <v>2</v>
      </c>
      <c r="K240" s="11">
        <f>'5 MARINE SANDS'!K19</f>
        <v>0.76108915031509972</v>
      </c>
      <c r="L240" s="173" t="str">
        <f>'5 MARINE SANDS'!L19</f>
        <v>p_eff = 150 , e0_prom = 0.761</v>
      </c>
    </row>
    <row r="241" spans="1:12" x14ac:dyDescent="0.25">
      <c r="A241" s="70"/>
      <c r="B241" s="10">
        <f>'5 MARINE SANDS'!B20</f>
        <v>12</v>
      </c>
      <c r="C241" s="10" t="str">
        <f>'5 MARINE SANDS'!C20</f>
        <v>Tung Chung</v>
      </c>
      <c r="D241" s="10">
        <f>'5 MARINE SANDS'!D20</f>
        <v>150</v>
      </c>
      <c r="E241" s="11">
        <f>'5 MARINE SANDS'!E20</f>
        <v>0.20499999999999999</v>
      </c>
      <c r="F241" s="41">
        <f>'5 MARINE SANDS'!F20</f>
        <v>150</v>
      </c>
      <c r="G241" s="11">
        <f>'5 MARINE SANDS'!G20</f>
        <v>0.76122354952623184</v>
      </c>
      <c r="H241" s="52">
        <f>'5 MARINE SANDS'!H20</f>
        <v>5</v>
      </c>
      <c r="I241" s="10" t="str">
        <f>'5 MARINE SANDS'!I20</f>
        <v>ru=1</v>
      </c>
      <c r="J241" s="10">
        <f>'5 MARINE SANDS'!J20</f>
        <v>2</v>
      </c>
      <c r="K241" s="11">
        <f>'5 MARINE SANDS'!K20</f>
        <v>0.76108915031509972</v>
      </c>
      <c r="L241" s="173" t="str">
        <f>'5 MARINE SANDS'!L20</f>
        <v>p_eff = 150 , e0_prom = 0.761</v>
      </c>
    </row>
    <row r="242" spans="1:12" x14ac:dyDescent="0.25">
      <c r="A242" s="70"/>
      <c r="B242" s="10">
        <f>'5 MARINE SANDS'!B21</f>
        <v>13</v>
      </c>
      <c r="C242" s="10" t="str">
        <f>'5 MARINE SANDS'!C21</f>
        <v>Tung Chung</v>
      </c>
      <c r="D242" s="10">
        <f>'5 MARINE SANDS'!D21</f>
        <v>150</v>
      </c>
      <c r="E242" s="11">
        <f>'5 MARINE SANDS'!E21</f>
        <v>0.13</v>
      </c>
      <c r="F242" s="41">
        <f>'5 MARINE SANDS'!F21</f>
        <v>150</v>
      </c>
      <c r="G242" s="11">
        <f>'5 MARINE SANDS'!G21</f>
        <v>0.75772917003679319</v>
      </c>
      <c r="H242" s="52">
        <f>'5 MARINE SANDS'!H21</f>
        <v>49</v>
      </c>
      <c r="I242" s="10" t="str">
        <f>'5 MARINE SANDS'!I21</f>
        <v>ru=1</v>
      </c>
      <c r="J242" s="10">
        <f>'5 MARINE SANDS'!J21</f>
        <v>2</v>
      </c>
      <c r="K242" s="11">
        <f>'5 MARINE SANDS'!K21</f>
        <v>0.76108915031509972</v>
      </c>
      <c r="L242" s="173" t="str">
        <f>'5 MARINE SANDS'!L21</f>
        <v>p_eff = 150 , e0_prom = 0.761</v>
      </c>
    </row>
    <row r="243" spans="1:12" x14ac:dyDescent="0.25">
      <c r="A243" s="70"/>
      <c r="B243" s="10">
        <f>'5 MARINE SANDS'!B22</f>
        <v>14</v>
      </c>
      <c r="C243" s="10" t="str">
        <f>'5 MARINE SANDS'!C22</f>
        <v>Tung Chung</v>
      </c>
      <c r="D243" s="10">
        <f>'5 MARINE SANDS'!D22</f>
        <v>150</v>
      </c>
      <c r="E243" s="11">
        <f>'5 MARINE SANDS'!E22</f>
        <v>0.22500000000000001</v>
      </c>
      <c r="F243" s="41">
        <f>'5 MARINE SANDS'!F22</f>
        <v>150</v>
      </c>
      <c r="G243" s="11">
        <f>'5 MARINE SANDS'!G22</f>
        <v>0.77882984618455786</v>
      </c>
      <c r="H243" s="52">
        <f>'5 MARINE SANDS'!H22</f>
        <v>3</v>
      </c>
      <c r="I243" s="10" t="str">
        <f>'5 MARINE SANDS'!I22</f>
        <v>ru=1</v>
      </c>
      <c r="J243" s="10">
        <f>'5 MARINE SANDS'!J22</f>
        <v>2</v>
      </c>
      <c r="K243" s="11">
        <f>'5 MARINE SANDS'!K22</f>
        <v>0.76108915031509972</v>
      </c>
      <c r="L243" s="173" t="str">
        <f>'5 MARINE SANDS'!L22</f>
        <v>p_eff = 150 , e0_prom = 0.761</v>
      </c>
    </row>
    <row r="244" spans="1:12" x14ac:dyDescent="0.25">
      <c r="A244" s="70"/>
      <c r="B244" s="10">
        <f>'5 MARINE SANDS'!B23</f>
        <v>15</v>
      </c>
      <c r="C244" s="10" t="str">
        <f>'5 MARINE SANDS'!C23</f>
        <v>Tung Chung</v>
      </c>
      <c r="D244" s="10">
        <f>'5 MARINE SANDS'!D23</f>
        <v>150</v>
      </c>
      <c r="E244" s="11">
        <f>'5 MARINE SANDS'!E23</f>
        <v>0.2</v>
      </c>
      <c r="F244" s="41">
        <f>'5 MARINE SANDS'!F23</f>
        <v>150</v>
      </c>
      <c r="G244" s="11">
        <f>'5 MARINE SANDS'!G23</f>
        <v>0.67924003073555372</v>
      </c>
      <c r="H244" s="52">
        <f>'5 MARINE SANDS'!H23</f>
        <v>17</v>
      </c>
      <c r="I244" s="10" t="str">
        <f>'5 MARINE SANDS'!I23</f>
        <v>ru=1</v>
      </c>
      <c r="J244" s="10">
        <f>'5 MARINE SANDS'!J23</f>
        <v>3</v>
      </c>
      <c r="K244" s="11">
        <f>'5 MARINE SANDS'!K23</f>
        <v>0.68242827868852451</v>
      </c>
      <c r="L244" s="173" t="str">
        <f>'5 MARINE SANDS'!L23</f>
        <v>p_eff = 150 , e0_prom = 0.682</v>
      </c>
    </row>
    <row r="245" spans="1:12" x14ac:dyDescent="0.25">
      <c r="A245" s="70"/>
      <c r="B245" s="10">
        <f>'5 MARINE SANDS'!B24</f>
        <v>16</v>
      </c>
      <c r="C245" s="10" t="str">
        <f>'5 MARINE SANDS'!C24</f>
        <v>Tung Chung</v>
      </c>
      <c r="D245" s="10">
        <f>'5 MARINE SANDS'!D24</f>
        <v>150</v>
      </c>
      <c r="E245" s="11">
        <f>'5 MARINE SANDS'!E24</f>
        <v>0.15</v>
      </c>
      <c r="F245" s="41">
        <f>'5 MARINE SANDS'!F24</f>
        <v>150</v>
      </c>
      <c r="G245" s="11">
        <f>'5 MARINE SANDS'!G24</f>
        <v>0.68349600575474201</v>
      </c>
      <c r="H245" s="52">
        <f>'5 MARINE SANDS'!H24</f>
        <v>71</v>
      </c>
      <c r="I245" s="10" t="str">
        <f>'5 MARINE SANDS'!I24</f>
        <v>ru=1</v>
      </c>
      <c r="J245" s="10">
        <f>'5 MARINE SANDS'!J24</f>
        <v>3</v>
      </c>
      <c r="K245" s="11">
        <f>'5 MARINE SANDS'!K24</f>
        <v>0.68242827868852451</v>
      </c>
      <c r="L245" s="173" t="str">
        <f>'5 MARINE SANDS'!L24</f>
        <v>p_eff = 150 , e0_prom = 0.682</v>
      </c>
    </row>
    <row r="246" spans="1:12" x14ac:dyDescent="0.25">
      <c r="A246" s="70"/>
      <c r="B246" s="10">
        <f>'5 MARINE SANDS'!B25</f>
        <v>17</v>
      </c>
      <c r="C246" s="10" t="str">
        <f>'5 MARINE SANDS'!C25</f>
        <v>Tung Chung</v>
      </c>
      <c r="D246" s="10">
        <f>'5 MARINE SANDS'!D25</f>
        <v>150</v>
      </c>
      <c r="E246" s="11">
        <f>'5 MARINE SANDS'!E25</f>
        <v>0.23499999999999999</v>
      </c>
      <c r="F246" s="41">
        <f>'5 MARINE SANDS'!F25</f>
        <v>150</v>
      </c>
      <c r="G246" s="11">
        <f>'5 MARINE SANDS'!G25</f>
        <v>0.68667678708487212</v>
      </c>
      <c r="H246" s="52">
        <f>'5 MARINE SANDS'!H25</f>
        <v>7</v>
      </c>
      <c r="I246" s="10" t="str">
        <f>'5 MARINE SANDS'!I25</f>
        <v>ru=1</v>
      </c>
      <c r="J246" s="10">
        <f>'5 MARINE SANDS'!J25</f>
        <v>3</v>
      </c>
      <c r="K246" s="11">
        <f>'5 MARINE SANDS'!K25</f>
        <v>0.68242827868852451</v>
      </c>
      <c r="L246" s="173" t="str">
        <f>'5 MARINE SANDS'!L25</f>
        <v>p_eff = 150 , e0_prom = 0.682</v>
      </c>
    </row>
    <row r="247" spans="1:12" x14ac:dyDescent="0.25">
      <c r="A247" s="70"/>
      <c r="B247" s="10">
        <f>'5 MARINE SANDS'!B26</f>
        <v>18</v>
      </c>
      <c r="C247" s="10" t="str">
        <f>'5 MARINE SANDS'!C26</f>
        <v>Tung Chung</v>
      </c>
      <c r="D247" s="10">
        <f>'5 MARINE SANDS'!D26</f>
        <v>150</v>
      </c>
      <c r="E247" s="11">
        <f>'5 MARINE SANDS'!E26</f>
        <v>0.27</v>
      </c>
      <c r="F247" s="41">
        <f>'5 MARINE SANDS'!F26</f>
        <v>150</v>
      </c>
      <c r="G247" s="11">
        <f>'5 MARINE SANDS'!G26</f>
        <v>0.68242081206568395</v>
      </c>
      <c r="H247" s="52">
        <f>'5 MARINE SANDS'!H26</f>
        <v>5</v>
      </c>
      <c r="I247" s="10" t="str">
        <f>'5 MARINE SANDS'!I26</f>
        <v>ru=1</v>
      </c>
      <c r="J247" s="10">
        <f>'5 MARINE SANDS'!J26</f>
        <v>3</v>
      </c>
      <c r="K247" s="11">
        <f>'5 MARINE SANDS'!K26</f>
        <v>0.68242827868852451</v>
      </c>
      <c r="L247" s="173" t="str">
        <f>'5 MARINE SANDS'!L26</f>
        <v>p_eff = 150 , e0_prom = 0.682</v>
      </c>
    </row>
    <row r="248" spans="1:12" x14ac:dyDescent="0.25">
      <c r="A248" s="70"/>
      <c r="B248" s="10">
        <f>'5 MARINE SANDS'!B27</f>
        <v>19</v>
      </c>
      <c r="C248" s="10" t="str">
        <f>'5 MARINE SANDS'!C27</f>
        <v>Tung Chung</v>
      </c>
      <c r="D248" s="10">
        <f>'5 MARINE SANDS'!D27</f>
        <v>150</v>
      </c>
      <c r="E248" s="11">
        <f>'5 MARINE SANDS'!E27</f>
        <v>0.17499999999999999</v>
      </c>
      <c r="F248" s="41">
        <f>'5 MARINE SANDS'!F27</f>
        <v>150</v>
      </c>
      <c r="G248" s="11">
        <f>'5 MARINE SANDS'!G27</f>
        <v>0.68031522442461179</v>
      </c>
      <c r="H248" s="52">
        <f>'5 MARINE SANDS'!H27</f>
        <v>46</v>
      </c>
      <c r="I248" s="10" t="str">
        <f>'5 MARINE SANDS'!I27</f>
        <v>ru=1</v>
      </c>
      <c r="J248" s="10">
        <f>'5 MARINE SANDS'!J27</f>
        <v>3</v>
      </c>
      <c r="K248" s="11">
        <f>'5 MARINE SANDS'!K27</f>
        <v>0.68242827868852451</v>
      </c>
      <c r="L248" s="173" t="str">
        <f>'5 MARINE SANDS'!L27</f>
        <v>p_eff = 150 , e0_prom = 0.682</v>
      </c>
    </row>
    <row r="249" spans="1:12" x14ac:dyDescent="0.25">
      <c r="A249" s="70"/>
      <c r="B249" s="10">
        <f>'5 MARINE SANDS'!B28</f>
        <v>20</v>
      </c>
      <c r="C249" s="10" t="str">
        <f>'5 MARINE SANDS'!C28</f>
        <v>Tung Chung</v>
      </c>
      <c r="D249" s="10">
        <f>'5 MARINE SANDS'!D28</f>
        <v>150</v>
      </c>
      <c r="E249" s="11">
        <f>'5 MARINE SANDS'!E28</f>
        <v>0.255</v>
      </c>
      <c r="F249" s="41">
        <f>'5 MARINE SANDS'!F28</f>
        <v>150</v>
      </c>
      <c r="G249" s="11">
        <f>'5 MARINE SANDS'!G28</f>
        <v>0.68242081206568395</v>
      </c>
      <c r="H249" s="52">
        <f>'5 MARINE SANDS'!H28</f>
        <v>5</v>
      </c>
      <c r="I249" s="10" t="str">
        <f>'5 MARINE SANDS'!I28</f>
        <v>ru=1</v>
      </c>
      <c r="J249" s="10">
        <f>'5 MARINE SANDS'!J28</f>
        <v>3</v>
      </c>
      <c r="K249" s="11">
        <f>'5 MARINE SANDS'!K28</f>
        <v>0.68242827868852451</v>
      </c>
      <c r="L249" s="173" t="str">
        <f>'5 MARINE SANDS'!L28</f>
        <v>p_eff = 150 , e0_prom = 0.682</v>
      </c>
    </row>
    <row r="250" spans="1:12" x14ac:dyDescent="0.25">
      <c r="A250" s="70">
        <v>8</v>
      </c>
      <c r="B250" s="10">
        <f>'5 MARINE SANDS'!B29</f>
        <v>1</v>
      </c>
      <c r="C250" s="10" t="str">
        <f>'5 MARINE SANDS'!C29</f>
        <v>Chek Lap Kok</v>
      </c>
      <c r="D250" s="10">
        <f>'5 MARINE SANDS'!D29</f>
        <v>150</v>
      </c>
      <c r="E250" s="11">
        <f>'5 MARINE SANDS'!E29</f>
        <v>0.18</v>
      </c>
      <c r="F250" s="41">
        <f>'5 MARINE SANDS'!F29</f>
        <v>150</v>
      </c>
      <c r="G250" s="11">
        <f>'5 MARINE SANDS'!G29</f>
        <v>0.57539330562067825</v>
      </c>
      <c r="H250" s="52">
        <f>'5 MARINE SANDS'!H29</f>
        <v>8</v>
      </c>
      <c r="I250" s="10" t="str">
        <f>'5 MARINE SANDS'!I29</f>
        <v>ru=1</v>
      </c>
      <c r="J250" s="10">
        <f>'5 MARINE SANDS'!J29</f>
        <v>1</v>
      </c>
      <c r="K250" s="11">
        <f>'5 MARINE SANDS'!K29</f>
        <v>0.5788892024778155</v>
      </c>
      <c r="L250" s="173" t="str">
        <f>'5 MARINE SANDS'!L29</f>
        <v>p_eff = 150 , e0_prom = 0.579</v>
      </c>
    </row>
    <row r="251" spans="1:12" x14ac:dyDescent="0.25">
      <c r="A251" s="70"/>
      <c r="B251" s="10">
        <f>'5 MARINE SANDS'!B30</f>
        <v>2</v>
      </c>
      <c r="C251" s="10" t="str">
        <f>'5 MARINE SANDS'!C30</f>
        <v>Chek Lap Kok</v>
      </c>
      <c r="D251" s="10">
        <f>'5 MARINE SANDS'!D30</f>
        <v>150</v>
      </c>
      <c r="E251" s="11">
        <f>'5 MARINE SANDS'!E30</f>
        <v>0.14000000000000001</v>
      </c>
      <c r="F251" s="41">
        <f>'5 MARINE SANDS'!F30</f>
        <v>150</v>
      </c>
      <c r="G251" s="11">
        <f>'5 MARINE SANDS'!G30</f>
        <v>0.58009227920171802</v>
      </c>
      <c r="H251" s="52">
        <f>'5 MARINE SANDS'!H30</f>
        <v>17</v>
      </c>
      <c r="I251" s="10" t="str">
        <f>'5 MARINE SANDS'!I30</f>
        <v>ru=1</v>
      </c>
      <c r="J251" s="10">
        <f>'5 MARINE SANDS'!J30</f>
        <v>1</v>
      </c>
      <c r="K251" s="11">
        <f>'5 MARINE SANDS'!K30</f>
        <v>0.5788892024778155</v>
      </c>
      <c r="L251" s="173" t="str">
        <f>'5 MARINE SANDS'!L30</f>
        <v>p_eff = 150 , e0_prom = 0.579</v>
      </c>
    </row>
    <row r="252" spans="1:12" x14ac:dyDescent="0.25">
      <c r="A252" s="70"/>
      <c r="B252" s="10">
        <f>'5 MARINE SANDS'!B31</f>
        <v>3</v>
      </c>
      <c r="C252" s="10" t="str">
        <f>'5 MARINE SANDS'!C31</f>
        <v>Chek Lap Kok</v>
      </c>
      <c r="D252" s="10">
        <f>'5 MARINE SANDS'!D31</f>
        <v>150</v>
      </c>
      <c r="E252" s="11">
        <f>'5 MARINE SANDS'!E31</f>
        <v>0.15</v>
      </c>
      <c r="F252" s="41">
        <f>'5 MARINE SANDS'!F31</f>
        <v>150</v>
      </c>
      <c r="G252" s="11">
        <f>'5 MARINE SANDS'!G31</f>
        <v>0.58009227920171802</v>
      </c>
      <c r="H252" s="52">
        <f>'5 MARINE SANDS'!H31</f>
        <v>11</v>
      </c>
      <c r="I252" s="10" t="str">
        <f>'5 MARINE SANDS'!I31</f>
        <v>ru=1</v>
      </c>
      <c r="J252" s="10">
        <f>'5 MARINE SANDS'!J31</f>
        <v>1</v>
      </c>
      <c r="K252" s="11">
        <f>'5 MARINE SANDS'!K31</f>
        <v>0.5788892024778155</v>
      </c>
      <c r="L252" s="173" t="str">
        <f>'5 MARINE SANDS'!L31</f>
        <v>p_eff = 150 , e0_prom = 0.579</v>
      </c>
    </row>
    <row r="253" spans="1:12" x14ac:dyDescent="0.25">
      <c r="A253" s="70"/>
      <c r="B253" s="10">
        <f>'5 MARINE SANDS'!B32</f>
        <v>4</v>
      </c>
      <c r="C253" s="10" t="str">
        <f>'5 MARINE SANDS'!C32</f>
        <v>Chek Lap Kok</v>
      </c>
      <c r="D253" s="10">
        <f>'5 MARINE SANDS'!D32</f>
        <v>150</v>
      </c>
      <c r="E253" s="11">
        <f>'5 MARINE SANDS'!E32</f>
        <v>0.12</v>
      </c>
      <c r="F253" s="41">
        <f>'5 MARINE SANDS'!F32</f>
        <v>150</v>
      </c>
      <c r="G253" s="11">
        <f>'5 MARINE SANDS'!G32</f>
        <v>0.57539330562067825</v>
      </c>
      <c r="H253" s="52">
        <f>'5 MARINE SANDS'!H32</f>
        <v>30</v>
      </c>
      <c r="I253" s="10" t="str">
        <f>'5 MARINE SANDS'!I32</f>
        <v>ru=1</v>
      </c>
      <c r="J253" s="10">
        <f>'5 MARINE SANDS'!J32</f>
        <v>1</v>
      </c>
      <c r="K253" s="11">
        <f>'5 MARINE SANDS'!K32</f>
        <v>0.5788892024778155</v>
      </c>
      <c r="L253" s="173" t="str">
        <f>'5 MARINE SANDS'!L32</f>
        <v>p_eff = 150 , e0_prom = 0.579</v>
      </c>
    </row>
    <row r="254" spans="1:12" x14ac:dyDescent="0.25">
      <c r="A254" s="70"/>
      <c r="B254" s="10">
        <f>'5 MARINE SANDS'!B33</f>
        <v>5</v>
      </c>
      <c r="C254" s="10" t="str">
        <f>'5 MARINE SANDS'!C33</f>
        <v>Chek Lap Kok</v>
      </c>
      <c r="D254" s="10">
        <f>'5 MARINE SANDS'!D33</f>
        <v>150</v>
      </c>
      <c r="E254" s="11">
        <f>'5 MARINE SANDS'!E33</f>
        <v>0.16</v>
      </c>
      <c r="F254" s="41">
        <f>'5 MARINE SANDS'!F33</f>
        <v>150</v>
      </c>
      <c r="G254" s="11">
        <f>'5 MARINE SANDS'!G33</f>
        <v>0.58482176559821919</v>
      </c>
      <c r="H254" s="52">
        <f>'5 MARINE SANDS'!H33</f>
        <v>11</v>
      </c>
      <c r="I254" s="10" t="str">
        <f>'5 MARINE SANDS'!I33</f>
        <v>ru=1</v>
      </c>
      <c r="J254" s="10">
        <f>'5 MARINE SANDS'!J33</f>
        <v>1</v>
      </c>
      <c r="K254" s="11">
        <f>'5 MARINE SANDS'!K33</f>
        <v>0.5788892024778155</v>
      </c>
      <c r="L254" s="173" t="str">
        <f>'5 MARINE SANDS'!L33</f>
        <v>p_eff = 150 , e0_prom = 0.579</v>
      </c>
    </row>
    <row r="255" spans="1:12" x14ac:dyDescent="0.25">
      <c r="A255" s="70"/>
      <c r="B255" s="10">
        <f>'5 MARINE SANDS'!B34</f>
        <v>6</v>
      </c>
      <c r="C255" s="10" t="str">
        <f>'5 MARINE SANDS'!C34</f>
        <v>Chek Lap Kok</v>
      </c>
      <c r="D255" s="10">
        <f>'5 MARINE SANDS'!D34</f>
        <v>150</v>
      </c>
      <c r="E255" s="11">
        <f>'5 MARINE SANDS'!E34</f>
        <v>0.11</v>
      </c>
      <c r="F255" s="41">
        <f>'5 MARINE SANDS'!F34</f>
        <v>150</v>
      </c>
      <c r="G255" s="11">
        <f>'5 MARINE SANDS'!G34</f>
        <v>0.58198407376031847</v>
      </c>
      <c r="H255" s="52">
        <f>'5 MARINE SANDS'!H34</f>
        <v>34</v>
      </c>
      <c r="I255" s="10" t="str">
        <f>'5 MARINE SANDS'!I34</f>
        <v>ru=1</v>
      </c>
      <c r="J255" s="10">
        <f>'5 MARINE SANDS'!J34</f>
        <v>1</v>
      </c>
      <c r="K255" s="11">
        <f>'5 MARINE SANDS'!K34</f>
        <v>0.5788892024778155</v>
      </c>
      <c r="L255" s="173" t="str">
        <f>'5 MARINE SANDS'!L34</f>
        <v>p_eff = 150 , e0_prom = 0.579</v>
      </c>
    </row>
    <row r="256" spans="1:12" x14ac:dyDescent="0.25">
      <c r="A256" s="70"/>
      <c r="B256" s="10">
        <f>'5 MARINE SANDS'!B35</f>
        <v>7</v>
      </c>
      <c r="C256" s="10" t="str">
        <f>'5 MARINE SANDS'!C35</f>
        <v>Chek Lap Kok</v>
      </c>
      <c r="D256" s="10">
        <f>'5 MARINE SANDS'!D35</f>
        <v>150</v>
      </c>
      <c r="E256" s="11">
        <f>'5 MARINE SANDS'!E35</f>
        <v>0.09</v>
      </c>
      <c r="F256" s="41">
        <f>'5 MARINE SANDS'!F35</f>
        <v>150</v>
      </c>
      <c r="G256" s="11">
        <f>'5 MARINE SANDS'!G35</f>
        <v>0.57444740834137797</v>
      </c>
      <c r="H256" s="52">
        <f>'5 MARINE SANDS'!H35</f>
        <v>220</v>
      </c>
      <c r="I256" s="10" t="str">
        <f>'5 MARINE SANDS'!I35</f>
        <v>ru=1</v>
      </c>
      <c r="J256" s="10">
        <f>'5 MARINE SANDS'!J35</f>
        <v>1</v>
      </c>
      <c r="K256" s="11">
        <f>'5 MARINE SANDS'!K35</f>
        <v>0.5788892024778155</v>
      </c>
      <c r="L256" s="173" t="str">
        <f>'5 MARINE SANDS'!L35</f>
        <v>p_eff = 150 , e0_prom = 0.579</v>
      </c>
    </row>
    <row r="257" spans="1:12" x14ac:dyDescent="0.25">
      <c r="A257" s="70"/>
      <c r="B257" s="10">
        <f>'5 MARINE SANDS'!B36</f>
        <v>8</v>
      </c>
      <c r="C257" s="10" t="str">
        <f>'5 MARINE SANDS'!C36</f>
        <v>Chek Lap Kok</v>
      </c>
      <c r="D257" s="10">
        <f>'5 MARINE SANDS'!D36</f>
        <v>150</v>
      </c>
      <c r="E257" s="11">
        <f>'5 MARINE SANDS'!E36</f>
        <v>0.215</v>
      </c>
      <c r="F257" s="41">
        <f>'5 MARINE SANDS'!F36</f>
        <v>150</v>
      </c>
      <c r="G257" s="11">
        <f>'5 MARINE SANDS'!G36</f>
        <v>0.51238434169309888</v>
      </c>
      <c r="H257" s="52">
        <f>'5 MARINE SANDS'!H36</f>
        <v>4</v>
      </c>
      <c r="I257" s="10" t="str">
        <f>'5 MARINE SANDS'!I36</f>
        <v>ru=1</v>
      </c>
      <c r="J257" s="10">
        <f>'5 MARINE SANDS'!J36</f>
        <v>2</v>
      </c>
      <c r="K257" s="11">
        <f>'5 MARINE SANDS'!K36</f>
        <v>0.526079510365978</v>
      </c>
      <c r="L257" s="173" t="str">
        <f>'5 MARINE SANDS'!L36</f>
        <v>p_eff = 150 , e0_prom = 0.526</v>
      </c>
    </row>
    <row r="258" spans="1:12" x14ac:dyDescent="0.25">
      <c r="A258" s="70"/>
      <c r="B258" s="10">
        <f>'5 MARINE SANDS'!B37</f>
        <v>9</v>
      </c>
      <c r="C258" s="10" t="str">
        <f>'5 MARINE SANDS'!C37</f>
        <v>Chek Lap Kok</v>
      </c>
      <c r="D258" s="10">
        <f>'5 MARINE SANDS'!D37</f>
        <v>150</v>
      </c>
      <c r="E258" s="11">
        <f>'5 MARINE SANDS'!E37</f>
        <v>0.18</v>
      </c>
      <c r="F258" s="41">
        <f>'5 MARINE SANDS'!F37</f>
        <v>150</v>
      </c>
      <c r="G258" s="11">
        <f>'5 MARINE SANDS'!G37</f>
        <v>0.52898331330404469</v>
      </c>
      <c r="H258" s="52">
        <f>'5 MARINE SANDS'!H37</f>
        <v>9</v>
      </c>
      <c r="I258" s="10" t="str">
        <f>'5 MARINE SANDS'!I37</f>
        <v>ru=1</v>
      </c>
      <c r="J258" s="10">
        <f>'5 MARINE SANDS'!J37</f>
        <v>2</v>
      </c>
      <c r="K258" s="11">
        <f>'5 MARINE SANDS'!K37</f>
        <v>0.526079510365978</v>
      </c>
      <c r="L258" s="173" t="str">
        <f>'5 MARINE SANDS'!L37</f>
        <v>p_eff = 150 , e0_prom = 0.526</v>
      </c>
    </row>
    <row r="259" spans="1:12" x14ac:dyDescent="0.25">
      <c r="A259" s="70"/>
      <c r="B259" s="10">
        <f>'5 MARINE SANDS'!B38</f>
        <v>10</v>
      </c>
      <c r="C259" s="10" t="str">
        <f>'5 MARINE SANDS'!C38</f>
        <v>Chek Lap Kok</v>
      </c>
      <c r="D259" s="10">
        <f>'5 MARINE SANDS'!D38</f>
        <v>150</v>
      </c>
      <c r="E259" s="11">
        <f>'5 MARINE SANDS'!E38</f>
        <v>0.16</v>
      </c>
      <c r="F259" s="41">
        <f>'5 MARINE SANDS'!F38</f>
        <v>150</v>
      </c>
      <c r="G259" s="11">
        <f>'5 MARINE SANDS'!G38</f>
        <v>0.52370459622924026</v>
      </c>
      <c r="H259" s="52">
        <f>'5 MARINE SANDS'!H38</f>
        <v>17</v>
      </c>
      <c r="I259" s="10" t="str">
        <f>'5 MARINE SANDS'!I38</f>
        <v>ru=1</v>
      </c>
      <c r="J259" s="10">
        <f>'5 MARINE SANDS'!J38</f>
        <v>2</v>
      </c>
      <c r="K259" s="11">
        <f>'5 MARINE SANDS'!K38</f>
        <v>0.526079510365978</v>
      </c>
      <c r="L259" s="173" t="str">
        <f>'5 MARINE SANDS'!L38</f>
        <v>p_eff = 150 , e0_prom = 0.526</v>
      </c>
    </row>
    <row r="260" spans="1:12" x14ac:dyDescent="0.25">
      <c r="A260" s="70"/>
      <c r="B260" s="10">
        <f>'5 MARINE SANDS'!B39</f>
        <v>11</v>
      </c>
      <c r="C260" s="10" t="str">
        <f>'5 MARINE SANDS'!C39</f>
        <v>Chek Lap Kok</v>
      </c>
      <c r="D260" s="10">
        <f>'5 MARINE SANDS'!D39</f>
        <v>150</v>
      </c>
      <c r="E260" s="11">
        <f>'5 MARINE SANDS'!E39</f>
        <v>0.15</v>
      </c>
      <c r="F260" s="41">
        <f>'5 MARINE SANDS'!F39</f>
        <v>150</v>
      </c>
      <c r="G260" s="11">
        <f>'5 MARINE SANDS'!G39</f>
        <v>0.53697767095490467</v>
      </c>
      <c r="H260" s="52">
        <f>'5 MARINE SANDS'!H39</f>
        <v>18</v>
      </c>
      <c r="I260" s="10" t="str">
        <f>'5 MARINE SANDS'!I39</f>
        <v>ru=1</v>
      </c>
      <c r="J260" s="10">
        <f>'5 MARINE SANDS'!J39</f>
        <v>2</v>
      </c>
      <c r="K260" s="11">
        <f>'5 MARINE SANDS'!K39</f>
        <v>0.526079510365978</v>
      </c>
      <c r="L260" s="173" t="str">
        <f>'5 MARINE SANDS'!L39</f>
        <v>p_eff = 150 , e0_prom = 0.526</v>
      </c>
    </row>
    <row r="261" spans="1:12" x14ac:dyDescent="0.25">
      <c r="A261" s="70"/>
      <c r="B261" s="10">
        <f>'5 MARINE SANDS'!B40</f>
        <v>12</v>
      </c>
      <c r="C261" s="10" t="str">
        <f>'5 MARINE SANDS'!C40</f>
        <v>Chek Lap Kok</v>
      </c>
      <c r="D261" s="10">
        <f>'5 MARINE SANDS'!D40</f>
        <v>150</v>
      </c>
      <c r="E261" s="11">
        <f>'5 MARINE SANDS'!E40</f>
        <v>0.115</v>
      </c>
      <c r="F261" s="41">
        <f>'5 MARINE SANDS'!F40</f>
        <v>150</v>
      </c>
      <c r="G261" s="11">
        <f>'5 MARINE SANDS'!G40</f>
        <v>0.52544382671053425</v>
      </c>
      <c r="H261" s="52">
        <f>'5 MARINE SANDS'!H40</f>
        <v>62</v>
      </c>
      <c r="I261" s="10" t="str">
        <f>'5 MARINE SANDS'!I40</f>
        <v>ru=1</v>
      </c>
      <c r="J261" s="10">
        <f>'5 MARINE SANDS'!J40</f>
        <v>2</v>
      </c>
      <c r="K261" s="11">
        <f>'5 MARINE SANDS'!K40</f>
        <v>0.526079510365978</v>
      </c>
      <c r="L261" s="173" t="str">
        <f>'5 MARINE SANDS'!L40</f>
        <v>p_eff = 150 , e0_prom = 0.526</v>
      </c>
    </row>
    <row r="262" spans="1:12" x14ac:dyDescent="0.25">
      <c r="A262" s="70"/>
      <c r="B262" s="10">
        <f>'5 MARINE SANDS'!B41</f>
        <v>13</v>
      </c>
      <c r="C262" s="10" t="str">
        <f>'5 MARINE SANDS'!C41</f>
        <v>Chek Lap Kok</v>
      </c>
      <c r="D262" s="10">
        <f>'5 MARINE SANDS'!D41</f>
        <v>150</v>
      </c>
      <c r="E262" s="11">
        <f>'5 MARINE SANDS'!E41</f>
        <v>9.5000000000000001E-2</v>
      </c>
      <c r="F262" s="41">
        <f>'5 MARINE SANDS'!F41</f>
        <v>150</v>
      </c>
      <c r="G262" s="11">
        <f>'5 MARINE SANDS'!G41</f>
        <v>0.52898331330404469</v>
      </c>
      <c r="H262" s="52">
        <f>'5 MARINE SANDS'!H41</f>
        <v>210</v>
      </c>
      <c r="I262" s="10" t="str">
        <f>'5 MARINE SANDS'!I41</f>
        <v>ru=1</v>
      </c>
      <c r="J262" s="10">
        <f>'5 MARINE SANDS'!J41</f>
        <v>2</v>
      </c>
      <c r="K262" s="11">
        <f>'5 MARINE SANDS'!K41</f>
        <v>0.526079510365978</v>
      </c>
      <c r="L262" s="173" t="str">
        <f>'5 MARINE SANDS'!L41</f>
        <v>p_eff = 150 , e0_prom = 0.526</v>
      </c>
    </row>
    <row r="263" spans="1:12" x14ac:dyDescent="0.25">
      <c r="A263" s="70"/>
      <c r="B263" s="10">
        <f>'5 MARINE SANDS'!B42</f>
        <v>14</v>
      </c>
      <c r="C263" s="10" t="str">
        <f>'5 MARINE SANDS'!C42</f>
        <v>Chek Lap Kok</v>
      </c>
      <c r="D263" s="10">
        <f>'5 MARINE SANDS'!D42</f>
        <v>150</v>
      </c>
      <c r="E263" s="11">
        <f>'5 MARINE SANDS'!E42</f>
        <v>0.25</v>
      </c>
      <c r="F263" s="41">
        <f>'5 MARINE SANDS'!F42</f>
        <v>150</v>
      </c>
      <c r="G263" s="11">
        <f>'5 MARINE SANDS'!G42</f>
        <v>0.46066511948619959</v>
      </c>
      <c r="H263" s="52">
        <f>'5 MARINE SANDS'!H42</f>
        <v>5</v>
      </c>
      <c r="I263" s="10" t="str">
        <f>'5 MARINE SANDS'!I42</f>
        <v>ru=1</v>
      </c>
      <c r="J263" s="10">
        <f>'5 MARINE SANDS'!J42</f>
        <v>3</v>
      </c>
      <c r="K263" s="11">
        <f>'5 MARINE SANDS'!K42</f>
        <v>0.45413537697748191</v>
      </c>
      <c r="L263" s="173" t="str">
        <f>'5 MARINE SANDS'!L42</f>
        <v>p_eff = 150 , e0_prom = 0.454</v>
      </c>
    </row>
    <row r="264" spans="1:12" x14ac:dyDescent="0.25">
      <c r="A264" s="70"/>
      <c r="B264" s="10">
        <f>'5 MARINE SANDS'!B43</f>
        <v>15</v>
      </c>
      <c r="C264" s="10" t="str">
        <f>'5 MARINE SANDS'!C43</f>
        <v>Chek Lap Kok</v>
      </c>
      <c r="D264" s="10">
        <f>'5 MARINE SANDS'!D43</f>
        <v>150</v>
      </c>
      <c r="E264" s="11">
        <f>'5 MARINE SANDS'!E43</f>
        <v>0.18</v>
      </c>
      <c r="F264" s="41">
        <f>'5 MARINE SANDS'!F43</f>
        <v>150</v>
      </c>
      <c r="G264" s="11">
        <f>'5 MARINE SANDS'!G43</f>
        <v>0.46386896510963588</v>
      </c>
      <c r="H264" s="52">
        <f>'5 MARINE SANDS'!H43</f>
        <v>29</v>
      </c>
      <c r="I264" s="10" t="str">
        <f>'5 MARINE SANDS'!I43</f>
        <v>ru=1</v>
      </c>
      <c r="J264" s="10">
        <f>'5 MARINE SANDS'!J43</f>
        <v>3</v>
      </c>
      <c r="K264" s="11">
        <f>'5 MARINE SANDS'!K43</f>
        <v>0.45413537697748191</v>
      </c>
      <c r="L264" s="173" t="str">
        <f>'5 MARINE SANDS'!L43</f>
        <v>p_eff = 150 , e0_prom = 0.454</v>
      </c>
    </row>
    <row r="265" spans="1:12" x14ac:dyDescent="0.25">
      <c r="A265" s="70"/>
      <c r="B265" s="10">
        <f>'5 MARINE SANDS'!B44</f>
        <v>16</v>
      </c>
      <c r="C265" s="10" t="str">
        <f>'5 MARINE SANDS'!C44</f>
        <v>Chek Lap Kok</v>
      </c>
      <c r="D265" s="10">
        <f>'5 MARINE SANDS'!D44</f>
        <v>150</v>
      </c>
      <c r="E265" s="11">
        <f>'5 MARINE SANDS'!E44</f>
        <v>0.15</v>
      </c>
      <c r="F265" s="41">
        <f>'5 MARINE SANDS'!F44</f>
        <v>150</v>
      </c>
      <c r="G265" s="11">
        <f>'5 MARINE SANDS'!G44</f>
        <v>0.44708691660592226</v>
      </c>
      <c r="H265" s="52">
        <f>'5 MARINE SANDS'!H44</f>
        <v>135</v>
      </c>
      <c r="I265" s="10" t="str">
        <f>'5 MARINE SANDS'!I44</f>
        <v>ru=1</v>
      </c>
      <c r="J265" s="10">
        <f>'5 MARINE SANDS'!J44</f>
        <v>3</v>
      </c>
      <c r="K265" s="11">
        <f>'5 MARINE SANDS'!K44</f>
        <v>0.45413537697748191</v>
      </c>
      <c r="L265" s="173" t="str">
        <f>'5 MARINE SANDS'!L44</f>
        <v>p_eff = 150 , e0_prom = 0.454</v>
      </c>
    </row>
    <row r="266" spans="1:12" x14ac:dyDescent="0.25">
      <c r="A266" s="70"/>
      <c r="B266" s="10">
        <f>'5 MARINE SANDS'!B45</f>
        <v>17</v>
      </c>
      <c r="C266" s="10" t="str">
        <f>'5 MARINE SANDS'!C45</f>
        <v>Chek Lap Kok</v>
      </c>
      <c r="D266" s="10">
        <f>'5 MARINE SANDS'!D45</f>
        <v>150</v>
      </c>
      <c r="E266" s="11">
        <f>'5 MARINE SANDS'!E45</f>
        <v>0.21</v>
      </c>
      <c r="F266" s="41">
        <f>'5 MARINE SANDS'!F45</f>
        <v>150</v>
      </c>
      <c r="G266" s="11">
        <f>'5 MARINE SANDS'!G45</f>
        <v>0.44788024980791596</v>
      </c>
      <c r="H266" s="52">
        <f>'5 MARINE SANDS'!H45</f>
        <v>15</v>
      </c>
      <c r="I266" s="10" t="str">
        <f>'5 MARINE SANDS'!I45</f>
        <v>ru=1</v>
      </c>
      <c r="J266" s="10">
        <f>'5 MARINE SANDS'!J45</f>
        <v>3</v>
      </c>
      <c r="K266" s="11">
        <f>'5 MARINE SANDS'!K45</f>
        <v>0.45413537697748191</v>
      </c>
      <c r="L266" s="173" t="str">
        <f>'5 MARINE SANDS'!L45</f>
        <v>p_eff = 150 , e0_prom = 0.454</v>
      </c>
    </row>
    <row r="267" spans="1:12" x14ac:dyDescent="0.25">
      <c r="A267" s="70"/>
      <c r="B267" s="10">
        <f>'5 MARINE SANDS'!B46</f>
        <v>18</v>
      </c>
      <c r="C267" s="10" t="str">
        <f>'5 MARINE SANDS'!C46</f>
        <v>Chek Lap Kok</v>
      </c>
      <c r="D267" s="10">
        <f>'5 MARINE SANDS'!D46</f>
        <v>150</v>
      </c>
      <c r="E267" s="11">
        <f>'5 MARINE SANDS'!E46</f>
        <v>0.13500000000000001</v>
      </c>
      <c r="F267" s="41">
        <f>'5 MARINE SANDS'!F46</f>
        <v>150</v>
      </c>
      <c r="G267" s="11">
        <f>'5 MARINE SANDS'!G46</f>
        <v>0.44867358300990978</v>
      </c>
      <c r="H267" s="52">
        <f>'5 MARINE SANDS'!H46</f>
        <v>472</v>
      </c>
      <c r="I267" s="10" t="str">
        <f>'5 MARINE SANDS'!I46</f>
        <v>ru=1</v>
      </c>
      <c r="J267" s="10">
        <f>'5 MARINE SANDS'!J46</f>
        <v>3</v>
      </c>
      <c r="K267" s="11">
        <f>'5 MARINE SANDS'!K46</f>
        <v>0.45413537697748191</v>
      </c>
      <c r="L267" s="173" t="str">
        <f>'5 MARINE SANDS'!L46</f>
        <v>p_eff = 150 , e0_prom = 0.454</v>
      </c>
    </row>
    <row r="268" spans="1:12" x14ac:dyDescent="0.25">
      <c r="A268" s="70"/>
      <c r="B268" s="10">
        <f>'5 MARINE SANDS'!B47</f>
        <v>19</v>
      </c>
      <c r="C268" s="10" t="str">
        <f>'5 MARINE SANDS'!C47</f>
        <v>Chek Lap Kok</v>
      </c>
      <c r="D268" s="10">
        <f>'5 MARINE SANDS'!D47</f>
        <v>150</v>
      </c>
      <c r="E268" s="11">
        <f>'5 MARINE SANDS'!E47</f>
        <v>0.28000000000000003</v>
      </c>
      <c r="F268" s="41">
        <f>'5 MARINE SANDS'!F47</f>
        <v>150</v>
      </c>
      <c r="G268" s="11">
        <f>'5 MARINE SANDS'!G47</f>
        <v>0.45663742784530836</v>
      </c>
      <c r="H268" s="52">
        <f>'5 MARINE SANDS'!H47</f>
        <v>5</v>
      </c>
      <c r="I268" s="10" t="str">
        <f>'5 MARINE SANDS'!I47</f>
        <v>ru=1</v>
      </c>
      <c r="J268" s="10">
        <f>'5 MARINE SANDS'!J47</f>
        <v>3</v>
      </c>
      <c r="K268" s="11">
        <f>'5 MARINE SANDS'!K47</f>
        <v>0.45413537697748191</v>
      </c>
      <c r="L268" s="173" t="str">
        <f>'5 MARINE SANDS'!L47</f>
        <v>p_eff = 150 , e0_prom = 0.454</v>
      </c>
    </row>
    <row r="269" spans="1:12" x14ac:dyDescent="0.25">
      <c r="A269" s="70">
        <v>9</v>
      </c>
      <c r="B269" s="10">
        <f>'5 MARINE SANDS'!B48</f>
        <v>10</v>
      </c>
      <c r="C269" s="10" t="str">
        <f>'5 MARINE SANDS'!C48</f>
        <v>West Kowloon</v>
      </c>
      <c r="D269" s="10">
        <f>'5 MARINE SANDS'!D48</f>
        <v>150</v>
      </c>
      <c r="E269" s="11">
        <f>'5 MARINE SANDS'!E48</f>
        <v>5.7000000000000002E-2</v>
      </c>
      <c r="F269" s="41">
        <f>'5 MARINE SANDS'!F48</f>
        <v>150</v>
      </c>
      <c r="G269" s="11">
        <f>'5 MARINE SANDS'!G48</f>
        <v>0.55886462450592866</v>
      </c>
      <c r="H269" s="52">
        <f>'5 MARINE SANDS'!H48</f>
        <v>310</v>
      </c>
      <c r="I269" s="10" t="str">
        <f>'5 MARINE SANDS'!I48</f>
        <v>ru=1</v>
      </c>
      <c r="J269" s="10">
        <f>'5 MARINE SANDS'!J48</f>
        <v>1</v>
      </c>
      <c r="K269" s="11">
        <f>'5 MARINE SANDS'!K48</f>
        <v>0.57470061405985307</v>
      </c>
      <c r="L269" s="173" t="str">
        <f>'5 MARINE SANDS'!L48</f>
        <v>p_eff = 150 , e0_prom = 0.575</v>
      </c>
    </row>
    <row r="270" spans="1:12" x14ac:dyDescent="0.25">
      <c r="A270" s="70"/>
      <c r="B270" s="10">
        <f>'5 MARINE SANDS'!B49</f>
        <v>11</v>
      </c>
      <c r="C270" s="10" t="str">
        <f>'5 MARINE SANDS'!C49</f>
        <v>West Kowloon</v>
      </c>
      <c r="D270" s="10">
        <f>'5 MARINE SANDS'!D49</f>
        <v>150</v>
      </c>
      <c r="E270" s="11">
        <f>'5 MARINE SANDS'!E49</f>
        <v>9.2999999999999999E-2</v>
      </c>
      <c r="F270" s="41">
        <f>'5 MARINE SANDS'!F49</f>
        <v>150</v>
      </c>
      <c r="G270" s="11">
        <f>'5 MARINE SANDS'!G49</f>
        <v>0.58625005646527373</v>
      </c>
      <c r="H270" s="52">
        <f>'5 MARINE SANDS'!H49</f>
        <v>50</v>
      </c>
      <c r="I270" s="10" t="str">
        <f>'5 MARINE SANDS'!I49</f>
        <v>ru=1</v>
      </c>
      <c r="J270" s="10">
        <f>'5 MARINE SANDS'!J49</f>
        <v>1</v>
      </c>
      <c r="K270" s="11">
        <f>'5 MARINE SANDS'!K49</f>
        <v>0.57470061405985307</v>
      </c>
      <c r="L270" s="173" t="str">
        <f>'5 MARINE SANDS'!L49</f>
        <v>p_eff = 150 , e0_prom = 0.575</v>
      </c>
    </row>
    <row r="271" spans="1:12" x14ac:dyDescent="0.25">
      <c r="A271" s="70"/>
      <c r="B271" s="10">
        <f>'5 MARINE SANDS'!B50</f>
        <v>12</v>
      </c>
      <c r="C271" s="10" t="str">
        <f>'5 MARINE SANDS'!C50</f>
        <v>West Kowloon</v>
      </c>
      <c r="D271" s="10">
        <f>'5 MARINE SANDS'!D50</f>
        <v>150</v>
      </c>
      <c r="E271" s="11">
        <f>'5 MARINE SANDS'!E50</f>
        <v>0.13</v>
      </c>
      <c r="F271" s="41">
        <f>'5 MARINE SANDS'!F50</f>
        <v>150</v>
      </c>
      <c r="G271" s="11">
        <f>'5 MARINE SANDS'!G50</f>
        <v>0.5846747882552229</v>
      </c>
      <c r="H271" s="52">
        <f>'5 MARINE SANDS'!H50</f>
        <v>21</v>
      </c>
      <c r="I271" s="10" t="str">
        <f>'5 MARINE SANDS'!I50</f>
        <v>ru=1</v>
      </c>
      <c r="J271" s="10">
        <f>'5 MARINE SANDS'!J50</f>
        <v>1</v>
      </c>
      <c r="K271" s="11">
        <f>'5 MARINE SANDS'!K50</f>
        <v>0.57470061405985307</v>
      </c>
      <c r="L271" s="173" t="str">
        <f>'5 MARINE SANDS'!L50</f>
        <v>p_eff = 150 , e0_prom = 0.575</v>
      </c>
    </row>
    <row r="272" spans="1:12" x14ac:dyDescent="0.25">
      <c r="A272" s="70"/>
      <c r="B272" s="10">
        <f>'5 MARINE SANDS'!B51</f>
        <v>13</v>
      </c>
      <c r="C272" s="10" t="str">
        <f>'5 MARINE SANDS'!C51</f>
        <v>West Kowloon</v>
      </c>
      <c r="D272" s="10">
        <f>'5 MARINE SANDS'!D51</f>
        <v>150</v>
      </c>
      <c r="E272" s="11">
        <f>'5 MARINE SANDS'!E51</f>
        <v>0.182</v>
      </c>
      <c r="F272" s="41">
        <f>'5 MARINE SANDS'!F51</f>
        <v>150</v>
      </c>
      <c r="G272" s="11">
        <f>'5 MARINE SANDS'!G51</f>
        <v>0.56901298701298686</v>
      </c>
      <c r="H272" s="52">
        <f>'5 MARINE SANDS'!H51</f>
        <v>1.7</v>
      </c>
      <c r="I272" s="10" t="str">
        <f>'5 MARINE SANDS'!I51</f>
        <v>ru=1</v>
      </c>
      <c r="J272" s="10">
        <f>'5 MARINE SANDS'!J51</f>
        <v>1</v>
      </c>
      <c r="K272" s="11">
        <f>'5 MARINE SANDS'!K51</f>
        <v>0.57470061405985307</v>
      </c>
      <c r="L272" s="173" t="str">
        <f>'5 MARINE SANDS'!L51</f>
        <v>p_eff = 150 , e0_prom = 0.575</v>
      </c>
    </row>
    <row r="273" spans="1:12" x14ac:dyDescent="0.25">
      <c r="A273" s="70"/>
      <c r="B273" s="10">
        <f>'5 MARINE SANDS'!B52</f>
        <v>24</v>
      </c>
      <c r="C273" s="10" t="str">
        <f>'5 MARINE SANDS'!C52</f>
        <v>West Kowloon</v>
      </c>
      <c r="D273" s="10">
        <f>'5 MARINE SANDS'!D52</f>
        <v>150</v>
      </c>
      <c r="E273" s="11">
        <f>'5 MARINE SANDS'!E52</f>
        <v>9.5000000000000001E-2</v>
      </c>
      <c r="F273" s="41">
        <f>'5 MARINE SANDS'!F52</f>
        <v>150</v>
      </c>
      <c r="G273" s="11">
        <f>'5 MARINE SANDS'!G52</f>
        <v>0.50754723320158091</v>
      </c>
      <c r="H273" s="52">
        <f>'5 MARINE SANDS'!H52</f>
        <v>18</v>
      </c>
      <c r="I273" s="10" t="str">
        <f>'5 MARINE SANDS'!I52</f>
        <v>ru=1</v>
      </c>
      <c r="J273" s="10">
        <f>'5 MARINE SANDS'!J52</f>
        <v>2</v>
      </c>
      <c r="K273" s="11">
        <f>'5 MARINE SANDS'!K52</f>
        <v>0.51343176877470342</v>
      </c>
      <c r="L273" s="173" t="str">
        <f>'5 MARINE SANDS'!L52</f>
        <v>p_eff = 150 , e0_prom = 0.513</v>
      </c>
    </row>
    <row r="274" spans="1:12" x14ac:dyDescent="0.25">
      <c r="A274" s="70"/>
      <c r="B274" s="10">
        <f>'5 MARINE SANDS'!B53</f>
        <v>26</v>
      </c>
      <c r="C274" s="10" t="str">
        <f>'5 MARINE SANDS'!C53</f>
        <v>West Kowloon</v>
      </c>
      <c r="D274" s="10">
        <f>'5 MARINE SANDS'!D53</f>
        <v>150</v>
      </c>
      <c r="E274" s="11">
        <f>'5 MARINE SANDS'!E53</f>
        <v>0.13</v>
      </c>
      <c r="F274" s="41">
        <f>'5 MARINE SANDS'!F53</f>
        <v>150</v>
      </c>
      <c r="G274" s="11">
        <f>'5 MARINE SANDS'!G53</f>
        <v>0.51642326369282876</v>
      </c>
      <c r="H274" s="52">
        <f>'5 MARINE SANDS'!H53</f>
        <v>7</v>
      </c>
      <c r="I274" s="10" t="str">
        <f>'5 MARINE SANDS'!I53</f>
        <v>ru=1</v>
      </c>
      <c r="J274" s="10">
        <f>'5 MARINE SANDS'!J53</f>
        <v>2</v>
      </c>
      <c r="K274" s="11">
        <f>'5 MARINE SANDS'!K53</f>
        <v>0.51343176877470342</v>
      </c>
      <c r="L274" s="173" t="str">
        <f>'5 MARINE SANDS'!L53</f>
        <v>p_eff = 150 , e0_prom = 0.513</v>
      </c>
    </row>
    <row r="275" spans="1:12" x14ac:dyDescent="0.25">
      <c r="A275" s="70"/>
      <c r="B275" s="10">
        <f>'5 MARINE SANDS'!B54</f>
        <v>27</v>
      </c>
      <c r="C275" s="10" t="str">
        <f>'5 MARINE SANDS'!C54</f>
        <v>West Kowloon</v>
      </c>
      <c r="D275" s="10">
        <f>'5 MARINE SANDS'!D54</f>
        <v>150</v>
      </c>
      <c r="E275" s="11">
        <f>'5 MARINE SANDS'!E54</f>
        <v>0.15</v>
      </c>
      <c r="F275" s="41">
        <f>'5 MARINE SANDS'!F54</f>
        <v>150</v>
      </c>
      <c r="G275" s="11">
        <f>'5 MARINE SANDS'!G54</f>
        <v>0.51560533596837932</v>
      </c>
      <c r="H275" s="52">
        <f>'5 MARINE SANDS'!H54</f>
        <v>5</v>
      </c>
      <c r="I275" s="10" t="str">
        <f>'5 MARINE SANDS'!I54</f>
        <v>ru=1</v>
      </c>
      <c r="J275" s="10">
        <f>'5 MARINE SANDS'!J54</f>
        <v>2</v>
      </c>
      <c r="K275" s="11">
        <f>'5 MARINE SANDS'!K54</f>
        <v>0.51343176877470342</v>
      </c>
      <c r="L275" s="173" t="str">
        <f>'5 MARINE SANDS'!L54</f>
        <v>p_eff = 150 , e0_prom = 0.513</v>
      </c>
    </row>
    <row r="276" spans="1:12" x14ac:dyDescent="0.25">
      <c r="A276" s="70"/>
      <c r="B276" s="10">
        <f>'5 MARINE SANDS'!B55</f>
        <v>28</v>
      </c>
      <c r="C276" s="10" t="str">
        <f>'5 MARINE SANDS'!C55</f>
        <v>West Kowloon</v>
      </c>
      <c r="D276" s="10">
        <f>'5 MARINE SANDS'!D55</f>
        <v>150</v>
      </c>
      <c r="E276" s="11">
        <f>'5 MARINE SANDS'!E55</f>
        <v>7.6999999999999999E-2</v>
      </c>
      <c r="F276" s="41">
        <f>'5 MARINE SANDS'!F55</f>
        <v>150</v>
      </c>
      <c r="G276" s="11">
        <f>'5 MARINE SANDS'!G55</f>
        <v>0.51415124223602471</v>
      </c>
      <c r="H276" s="52">
        <f>'5 MARINE SANDS'!H55</f>
        <v>65</v>
      </c>
      <c r="I276" s="10" t="str">
        <f>'5 MARINE SANDS'!I55</f>
        <v>ru=1</v>
      </c>
      <c r="J276" s="10">
        <f>'5 MARINE SANDS'!J55</f>
        <v>2</v>
      </c>
      <c r="K276" s="11">
        <f>'5 MARINE SANDS'!K55</f>
        <v>0.51343176877470342</v>
      </c>
      <c r="L276" s="173" t="str">
        <f>'5 MARINE SANDS'!L55</f>
        <v>p_eff = 150 , e0_prom = 0.513</v>
      </c>
    </row>
    <row r="277" spans="1:12" x14ac:dyDescent="0.25">
      <c r="A277" s="70"/>
      <c r="B277" s="10">
        <f>'5 MARINE SANDS'!B56</f>
        <v>1</v>
      </c>
      <c r="C277" s="10" t="str">
        <f>'5 MARINE SANDS'!C56</f>
        <v>West Kowloon</v>
      </c>
      <c r="D277" s="10">
        <f>'5 MARINE SANDS'!D56</f>
        <v>150</v>
      </c>
      <c r="E277" s="11">
        <f>'5 MARINE SANDS'!E56</f>
        <v>0.23699999999999999</v>
      </c>
      <c r="F277" s="41">
        <f>'5 MARINE SANDS'!F56</f>
        <v>150</v>
      </c>
      <c r="G277" s="11">
        <f>'5 MARINE SANDS'!G56</f>
        <v>0.48752315076228109</v>
      </c>
      <c r="H277" s="52">
        <f>'5 MARINE SANDS'!H56</f>
        <v>0.7</v>
      </c>
      <c r="I277" s="10" t="str">
        <f>'5 MARINE SANDS'!I56</f>
        <v>ru=1</v>
      </c>
      <c r="J277" s="10">
        <f>'5 MARINE SANDS'!J56</f>
        <v>3</v>
      </c>
      <c r="K277" s="11">
        <f>'5 MARINE SANDS'!K56</f>
        <v>0.49272355543007706</v>
      </c>
      <c r="L277" s="173" t="str">
        <f>'5 MARINE SANDS'!L56</f>
        <v>p_eff = 150 , e0_prom = 0.493</v>
      </c>
    </row>
    <row r="278" spans="1:12" x14ac:dyDescent="0.25">
      <c r="A278" s="70"/>
      <c r="B278" s="10">
        <f>'5 MARINE SANDS'!B57</f>
        <v>2</v>
      </c>
      <c r="C278" s="10" t="str">
        <f>'5 MARINE SANDS'!C57</f>
        <v>West Kowloon</v>
      </c>
      <c r="D278" s="10">
        <f>'5 MARINE SANDS'!D57</f>
        <v>150</v>
      </c>
      <c r="E278" s="11">
        <f>'5 MARINE SANDS'!E57</f>
        <v>0.1</v>
      </c>
      <c r="F278" s="41">
        <f>'5 MARINE SANDS'!F57</f>
        <v>150</v>
      </c>
      <c r="G278" s="11">
        <f>'5 MARINE SANDS'!G57</f>
        <v>0.50024647092038388</v>
      </c>
      <c r="H278" s="52">
        <f>'5 MARINE SANDS'!H57</f>
        <v>25</v>
      </c>
      <c r="I278" s="10" t="str">
        <f>'5 MARINE SANDS'!I57</f>
        <v>ru=1</v>
      </c>
      <c r="J278" s="10">
        <f>'5 MARINE SANDS'!J57</f>
        <v>3</v>
      </c>
      <c r="K278" s="11">
        <f>'5 MARINE SANDS'!K57</f>
        <v>0.49272355543007706</v>
      </c>
      <c r="L278" s="173" t="str">
        <f>'5 MARINE SANDS'!L57</f>
        <v>p_eff = 150 , e0_prom = 0.493</v>
      </c>
    </row>
    <row r="279" spans="1:12" x14ac:dyDescent="0.25">
      <c r="A279" s="70"/>
      <c r="B279" s="10">
        <f>'5 MARINE SANDS'!B58</f>
        <v>3</v>
      </c>
      <c r="C279" s="10" t="str">
        <f>'5 MARINE SANDS'!C58</f>
        <v>West Kowloon</v>
      </c>
      <c r="D279" s="10">
        <f>'5 MARINE SANDS'!D58</f>
        <v>150</v>
      </c>
      <c r="E279" s="11">
        <f>'5 MARINE SANDS'!E58</f>
        <v>0.15</v>
      </c>
      <c r="F279" s="41">
        <f>'5 MARINE SANDS'!F58</f>
        <v>150</v>
      </c>
      <c r="G279" s="11">
        <f>'5 MARINE SANDS'!G58</f>
        <v>0.49458156408808573</v>
      </c>
      <c r="H279" s="52">
        <f>'5 MARINE SANDS'!H58</f>
        <v>5</v>
      </c>
      <c r="I279" s="10" t="str">
        <f>'5 MARINE SANDS'!I58</f>
        <v>ru=1</v>
      </c>
      <c r="J279" s="10">
        <f>'5 MARINE SANDS'!J58</f>
        <v>3</v>
      </c>
      <c r="K279" s="11">
        <f>'5 MARINE SANDS'!K58</f>
        <v>0.49272355543007706</v>
      </c>
      <c r="L279" s="173" t="str">
        <f>'5 MARINE SANDS'!L58</f>
        <v>p_eff = 150 , e0_prom = 0.493</v>
      </c>
    </row>
    <row r="280" spans="1:12" x14ac:dyDescent="0.25">
      <c r="A280" s="70"/>
      <c r="B280" s="10">
        <f>'5 MARINE SANDS'!B59</f>
        <v>4</v>
      </c>
      <c r="C280" s="10" t="str">
        <f>'5 MARINE SANDS'!C59</f>
        <v>West Kowloon</v>
      </c>
      <c r="D280" s="10">
        <f>'5 MARINE SANDS'!D59</f>
        <v>150</v>
      </c>
      <c r="E280" s="11">
        <f>'5 MARINE SANDS'!E59</f>
        <v>0.122</v>
      </c>
      <c r="F280" s="41">
        <f>'5 MARINE SANDS'!F59</f>
        <v>150</v>
      </c>
      <c r="G280" s="11">
        <f>'5 MARINE SANDS'!G59</f>
        <v>0.49246101072840193</v>
      </c>
      <c r="H280" s="52">
        <f>'5 MARINE SANDS'!H59</f>
        <v>13</v>
      </c>
      <c r="I280" s="10" t="str">
        <f>'5 MARINE SANDS'!I59</f>
        <v>ru=1</v>
      </c>
      <c r="J280" s="10">
        <f>'5 MARINE SANDS'!J59</f>
        <v>3</v>
      </c>
      <c r="K280" s="11">
        <f>'5 MARINE SANDS'!K59</f>
        <v>0.49272355543007706</v>
      </c>
      <c r="L280" s="173" t="str">
        <f>'5 MARINE SANDS'!L59</f>
        <v>p_eff = 150 , e0_prom = 0.493</v>
      </c>
    </row>
    <row r="281" spans="1:12" x14ac:dyDescent="0.25">
      <c r="A281" s="70"/>
      <c r="B281" s="10">
        <f>'5 MARINE SANDS'!B60</f>
        <v>14</v>
      </c>
      <c r="C281" s="10" t="str">
        <f>'5 MARINE SANDS'!C60</f>
        <v>West Kowloon</v>
      </c>
      <c r="D281" s="10">
        <f>'5 MARINE SANDS'!D60</f>
        <v>150</v>
      </c>
      <c r="E281" s="11">
        <f>'5 MARINE SANDS'!E60</f>
        <v>7.2999999999999995E-2</v>
      </c>
      <c r="F281" s="41">
        <f>'5 MARINE SANDS'!F60</f>
        <v>150</v>
      </c>
      <c r="G281" s="11">
        <f>'5 MARINE SANDS'!G60</f>
        <v>0.49294570863918674</v>
      </c>
      <c r="H281" s="52">
        <f>'5 MARINE SANDS'!H60</f>
        <v>114</v>
      </c>
      <c r="I281" s="10" t="str">
        <f>'5 MARINE SANDS'!I60</f>
        <v>ru=1</v>
      </c>
      <c r="J281" s="10">
        <f>'5 MARINE SANDS'!J60</f>
        <v>3</v>
      </c>
      <c r="K281" s="11">
        <f>'5 MARINE SANDS'!K60</f>
        <v>0.49272355543007706</v>
      </c>
      <c r="L281" s="173" t="str">
        <f>'5 MARINE SANDS'!L60</f>
        <v>p_eff = 150 , e0_prom = 0.493</v>
      </c>
    </row>
    <row r="282" spans="1:12" x14ac:dyDescent="0.25">
      <c r="A282" s="70"/>
      <c r="B282" s="10">
        <f>'5 MARINE SANDS'!B61</f>
        <v>16</v>
      </c>
      <c r="C282" s="10" t="str">
        <f>'5 MARINE SANDS'!C61</f>
        <v>West Kowloon</v>
      </c>
      <c r="D282" s="10">
        <f>'5 MARINE SANDS'!D61</f>
        <v>150</v>
      </c>
      <c r="E282" s="11">
        <f>'5 MARINE SANDS'!E61</f>
        <v>0.218</v>
      </c>
      <c r="F282" s="41">
        <f>'5 MARINE SANDS'!F61</f>
        <v>150</v>
      </c>
      <c r="G282" s="11">
        <f>'5 MARINE SANDS'!G61</f>
        <v>0.4893407679277243</v>
      </c>
      <c r="H282" s="52">
        <f>'5 MARINE SANDS'!H61</f>
        <v>2</v>
      </c>
      <c r="I282" s="10" t="str">
        <f>'5 MARINE SANDS'!I61</f>
        <v>ru=1</v>
      </c>
      <c r="J282" s="10">
        <f>'5 MARINE SANDS'!J61</f>
        <v>3</v>
      </c>
      <c r="K282" s="11">
        <f>'5 MARINE SANDS'!K61</f>
        <v>0.49272355543007706</v>
      </c>
      <c r="L282" s="173" t="str">
        <f>'5 MARINE SANDS'!L61</f>
        <v>p_eff = 150 , e0_prom = 0.493</v>
      </c>
    </row>
    <row r="283" spans="1:12" x14ac:dyDescent="0.25">
      <c r="A283" s="70"/>
      <c r="B283" s="10">
        <f>'5 MARINE SANDS'!B62</f>
        <v>17</v>
      </c>
      <c r="C283" s="10" t="str">
        <f>'5 MARINE SANDS'!C62</f>
        <v>West Kowloon</v>
      </c>
      <c r="D283" s="10">
        <f>'5 MARINE SANDS'!D62</f>
        <v>150</v>
      </c>
      <c r="E283" s="11">
        <f>'5 MARINE SANDS'!E62</f>
        <v>0.11799999999999999</v>
      </c>
      <c r="F283" s="41">
        <f>'5 MARINE SANDS'!F62</f>
        <v>150</v>
      </c>
      <c r="G283" s="11">
        <f>'5 MARINE SANDS'!G62</f>
        <v>0.48676581027667976</v>
      </c>
      <c r="H283" s="52">
        <f>'5 MARINE SANDS'!H62</f>
        <v>16</v>
      </c>
      <c r="I283" s="10" t="str">
        <f>'5 MARINE SANDS'!I62</f>
        <v>ru=1</v>
      </c>
      <c r="J283" s="10">
        <f>'5 MARINE SANDS'!J62</f>
        <v>3</v>
      </c>
      <c r="K283" s="11">
        <f>'5 MARINE SANDS'!K62</f>
        <v>0.49272355543007706</v>
      </c>
      <c r="L283" s="173" t="str">
        <f>'5 MARINE SANDS'!L62</f>
        <v>p_eff = 150 , e0_prom = 0.493</v>
      </c>
    </row>
    <row r="284" spans="1:12" x14ac:dyDescent="0.25">
      <c r="A284" s="70"/>
      <c r="B284" s="10">
        <f>'5 MARINE SANDS'!B63</f>
        <v>6</v>
      </c>
      <c r="C284" s="10" t="str">
        <f>'5 MARINE SANDS'!C63</f>
        <v>West Kowloon</v>
      </c>
      <c r="D284" s="10">
        <f>'5 MARINE SANDS'!D63</f>
        <v>150</v>
      </c>
      <c r="E284" s="11">
        <f>'5 MARINE SANDS'!E63</f>
        <v>0.152</v>
      </c>
      <c r="F284" s="41">
        <f>'5 MARINE SANDS'!F63</f>
        <v>150</v>
      </c>
      <c r="G284" s="11">
        <f>'5 MARINE SANDS'!G63</f>
        <v>0.45426075663466958</v>
      </c>
      <c r="H284" s="52">
        <f>'5 MARINE SANDS'!H63</f>
        <v>13</v>
      </c>
      <c r="I284" s="10" t="str">
        <f>'5 MARINE SANDS'!I63</f>
        <v>ru=1</v>
      </c>
      <c r="J284" s="10" t="str">
        <f>'5 MARINE SANDS'!J63</f>
        <v>-</v>
      </c>
      <c r="K284" s="11" t="str">
        <f>'5 MARINE SANDS'!K63</f>
        <v>-</v>
      </c>
      <c r="L284" s="173" t="str">
        <f>'5 MARINE SANDS'!L63</f>
        <v>-</v>
      </c>
    </row>
    <row r="285" spans="1:12" x14ac:dyDescent="0.25">
      <c r="A285" s="70"/>
      <c r="B285" s="10">
        <f>'5 MARINE SANDS'!B64</f>
        <v>15</v>
      </c>
      <c r="C285" s="10" t="str">
        <f>'5 MARINE SANDS'!C64</f>
        <v>West Kowloon</v>
      </c>
      <c r="D285" s="10">
        <f>'5 MARINE SANDS'!D64</f>
        <v>150</v>
      </c>
      <c r="E285" s="11">
        <f>'5 MARINE SANDS'!E64</f>
        <v>0.14799999999999999</v>
      </c>
      <c r="F285" s="41">
        <f>'5 MARINE SANDS'!F64</f>
        <v>150</v>
      </c>
      <c r="G285" s="11">
        <f>'5 MARINE SANDS'!G64</f>
        <v>0.46546939582156965</v>
      </c>
      <c r="H285" s="52">
        <f>'5 MARINE SANDS'!H64</f>
        <v>8</v>
      </c>
      <c r="I285" s="10" t="str">
        <f>'5 MARINE SANDS'!I64</f>
        <v>ru=1</v>
      </c>
      <c r="J285" s="10" t="str">
        <f>'5 MARINE SANDS'!J64</f>
        <v>-</v>
      </c>
      <c r="K285" s="11" t="str">
        <f>'5 MARINE SANDS'!K64</f>
        <v>-</v>
      </c>
      <c r="L285" s="173" t="str">
        <f>'5 MARINE SANDS'!L64</f>
        <v>-</v>
      </c>
    </row>
    <row r="286" spans="1:12" x14ac:dyDescent="0.25">
      <c r="A286" s="70"/>
      <c r="B286" s="10">
        <f>'5 MARINE SANDS'!B65</f>
        <v>5</v>
      </c>
      <c r="C286" s="10" t="str">
        <f>'5 MARINE SANDS'!C65</f>
        <v>West Kowloon</v>
      </c>
      <c r="D286" s="10">
        <f>'5 MARINE SANDS'!D65</f>
        <v>150</v>
      </c>
      <c r="E286" s="11">
        <f>'5 MARINE SANDS'!E65</f>
        <v>0.20499999999999999</v>
      </c>
      <c r="F286" s="41">
        <f>'5 MARINE SANDS'!F65</f>
        <v>150</v>
      </c>
      <c r="G286" s="11">
        <f>'5 MARINE SANDS'!G65</f>
        <v>0.43254023150762266</v>
      </c>
      <c r="H286" s="52">
        <f>'5 MARINE SANDS'!H65</f>
        <v>5</v>
      </c>
      <c r="I286" s="10" t="str">
        <f>'5 MARINE SANDS'!I65</f>
        <v>ru=1</v>
      </c>
      <c r="J286" s="10">
        <f>'5 MARINE SANDS'!J65</f>
        <v>4</v>
      </c>
      <c r="K286" s="11">
        <f>'5 MARINE SANDS'!K65</f>
        <v>0.42952601637492926</v>
      </c>
      <c r="L286" s="173" t="str">
        <f>'5 MARINE SANDS'!L65</f>
        <v>p_eff = 150 , e0_prom = 0.43</v>
      </c>
    </row>
    <row r="287" spans="1:12" x14ac:dyDescent="0.25">
      <c r="A287" s="70"/>
      <c r="B287" s="10">
        <f>'5 MARINE SANDS'!B66</f>
        <v>8</v>
      </c>
      <c r="C287" s="10" t="str">
        <f>'5 MARINE SANDS'!C66</f>
        <v>West Kowloon</v>
      </c>
      <c r="D287" s="10">
        <f>'5 MARINE SANDS'!D66</f>
        <v>150</v>
      </c>
      <c r="E287" s="11">
        <f>'5 MARINE SANDS'!E66</f>
        <v>0.11</v>
      </c>
      <c r="F287" s="41">
        <f>'5 MARINE SANDS'!F66</f>
        <v>150</v>
      </c>
      <c r="G287" s="11">
        <f>'5 MARINE SANDS'!G66</f>
        <v>0.42863235460191973</v>
      </c>
      <c r="H287" s="52">
        <f>'5 MARINE SANDS'!H66</f>
        <v>85</v>
      </c>
      <c r="I287" s="10" t="str">
        <f>'5 MARINE SANDS'!I66</f>
        <v>ru=1</v>
      </c>
      <c r="J287" s="10">
        <f>'5 MARINE SANDS'!J66</f>
        <v>4</v>
      </c>
      <c r="K287" s="11">
        <f>'5 MARINE SANDS'!K66</f>
        <v>0.42952601637492926</v>
      </c>
      <c r="L287" s="173" t="str">
        <f>'5 MARINE SANDS'!L66</f>
        <v>p_eff = 150 , e0_prom = 0.43</v>
      </c>
    </row>
    <row r="288" spans="1:12" x14ac:dyDescent="0.25">
      <c r="A288" s="70"/>
      <c r="B288" s="10">
        <f>'5 MARINE SANDS'!B67</f>
        <v>25</v>
      </c>
      <c r="C288" s="10" t="str">
        <f>'5 MARINE SANDS'!C67</f>
        <v>West Kowloon</v>
      </c>
      <c r="D288" s="10">
        <f>'5 MARINE SANDS'!D67</f>
        <v>150</v>
      </c>
      <c r="E288" s="11">
        <f>'5 MARINE SANDS'!E67</f>
        <v>0.15</v>
      </c>
      <c r="F288" s="41">
        <f>'5 MARINE SANDS'!F67</f>
        <v>150</v>
      </c>
      <c r="G288" s="11">
        <f>'5 MARINE SANDS'!G67</f>
        <v>0.43508489553924323</v>
      </c>
      <c r="H288" s="52">
        <f>'5 MARINE SANDS'!H67</f>
        <v>42</v>
      </c>
      <c r="I288" s="10" t="str">
        <f>'5 MARINE SANDS'!I67</f>
        <v>ru=1</v>
      </c>
      <c r="J288" s="10">
        <f>'5 MARINE SANDS'!J67</f>
        <v>4</v>
      </c>
      <c r="K288" s="11">
        <f>'5 MARINE SANDS'!K67</f>
        <v>0.42952601637492926</v>
      </c>
      <c r="L288" s="173" t="str">
        <f>'5 MARINE SANDS'!L67</f>
        <v>p_eff = 150 , e0_prom = 0.43</v>
      </c>
    </row>
    <row r="289" spans="1:12" x14ac:dyDescent="0.25">
      <c r="A289" s="70"/>
      <c r="B289" s="10">
        <f>'5 MARINE SANDS'!B68</f>
        <v>29</v>
      </c>
      <c r="C289" s="10" t="str">
        <f>'5 MARINE SANDS'!C68</f>
        <v>West Kowloon</v>
      </c>
      <c r="D289" s="10">
        <f>'5 MARINE SANDS'!D68</f>
        <v>150</v>
      </c>
      <c r="E289" s="11">
        <f>'5 MARINE SANDS'!E68</f>
        <v>0.13300000000000001</v>
      </c>
      <c r="F289" s="41">
        <f>'5 MARINE SANDS'!F68</f>
        <v>150</v>
      </c>
      <c r="G289" s="11">
        <f>'5 MARINE SANDS'!G68</f>
        <v>0.42184658385093154</v>
      </c>
      <c r="H289" s="52">
        <f>'5 MARINE SANDS'!H68</f>
        <v>20</v>
      </c>
      <c r="I289" s="10" t="str">
        <f>'5 MARINE SANDS'!I68</f>
        <v>ru=1</v>
      </c>
      <c r="J289" s="10">
        <f>'5 MARINE SANDS'!J68</f>
        <v>4</v>
      </c>
      <c r="K289" s="11">
        <f>'5 MARINE SANDS'!K68</f>
        <v>0.42952601637492926</v>
      </c>
      <c r="L289" s="173" t="str">
        <f>'5 MARINE SANDS'!L68</f>
        <v>p_eff = 150 , e0_prom = 0.43</v>
      </c>
    </row>
    <row r="290" spans="1:12" x14ac:dyDescent="0.25">
      <c r="A290" s="70"/>
      <c r="B290" s="10">
        <f>'5 MARINE SANDS'!B69</f>
        <v>7</v>
      </c>
      <c r="C290" s="10" t="str">
        <f>'5 MARINE SANDS'!C69</f>
        <v>West Kowloon</v>
      </c>
      <c r="D290" s="10">
        <f>'5 MARINE SANDS'!D69</f>
        <v>150</v>
      </c>
      <c r="E290" s="11">
        <f>'5 MARINE SANDS'!E69</f>
        <v>0.13</v>
      </c>
      <c r="F290" s="41">
        <f>'5 MARINE SANDS'!F69</f>
        <v>150</v>
      </c>
      <c r="G290" s="11">
        <f>'5 MARINE SANDS'!G69</f>
        <v>0.40730564652738555</v>
      </c>
      <c r="H290" s="52">
        <f>'5 MARINE SANDS'!H69</f>
        <v>42</v>
      </c>
      <c r="I290" s="10" t="str">
        <f>'5 MARINE SANDS'!I69</f>
        <v>ru=1</v>
      </c>
      <c r="J290" s="10">
        <f>'5 MARINE SANDS'!J69</f>
        <v>5</v>
      </c>
      <c r="K290" s="11">
        <f>'5 MARINE SANDS'!K69</f>
        <v>0.40118296944601289</v>
      </c>
      <c r="L290" s="173" t="str">
        <f>'5 MARINE SANDS'!L69</f>
        <v>p_eff = 150 , e0_prom = 0.401</v>
      </c>
    </row>
    <row r="291" spans="1:12" x14ac:dyDescent="0.25">
      <c r="A291" s="70"/>
      <c r="B291" s="10">
        <f>'5 MARINE SANDS'!B70</f>
        <v>9</v>
      </c>
      <c r="C291" s="10" t="str">
        <f>'5 MARINE SANDS'!C70</f>
        <v>West Kowloon</v>
      </c>
      <c r="D291" s="10">
        <f>'5 MARINE SANDS'!D70</f>
        <v>150</v>
      </c>
      <c r="E291" s="11">
        <f>'5 MARINE SANDS'!E70</f>
        <v>0.17699999999999999</v>
      </c>
      <c r="F291" s="41">
        <f>'5 MARINE SANDS'!F70</f>
        <v>150</v>
      </c>
      <c r="G291" s="11">
        <f>'5 MARINE SANDS'!G70</f>
        <v>0.37976874647092029</v>
      </c>
      <c r="H291" s="52">
        <f>'5 MARINE SANDS'!H70</f>
        <v>28</v>
      </c>
      <c r="I291" s="10" t="str">
        <f>'5 MARINE SANDS'!I70</f>
        <v>ru=1</v>
      </c>
      <c r="J291" s="10">
        <f>'5 MARINE SANDS'!J70</f>
        <v>5</v>
      </c>
      <c r="K291" s="11">
        <f>'5 MARINE SANDS'!K70</f>
        <v>0.40118296944601289</v>
      </c>
      <c r="L291" s="173" t="str">
        <f>'5 MARINE SANDS'!L70</f>
        <v>p_eff = 150 , e0_prom = 0.401</v>
      </c>
    </row>
    <row r="292" spans="1:12" x14ac:dyDescent="0.25">
      <c r="A292" s="70"/>
      <c r="B292" s="10">
        <f>'5 MARINE SANDS'!B71</f>
        <v>18</v>
      </c>
      <c r="C292" s="10" t="str">
        <f>'5 MARINE SANDS'!C71</f>
        <v>West Kowloon</v>
      </c>
      <c r="D292" s="10">
        <f>'5 MARINE SANDS'!D71</f>
        <v>150</v>
      </c>
      <c r="E292" s="11">
        <f>'5 MARINE SANDS'!E71</f>
        <v>0.20499999999999999</v>
      </c>
      <c r="F292" s="41">
        <f>'5 MARINE SANDS'!F71</f>
        <v>150</v>
      </c>
      <c r="G292" s="11">
        <f>'5 MARINE SANDS'!G71</f>
        <v>0.39700581592320716</v>
      </c>
      <c r="H292" s="52">
        <f>'5 MARINE SANDS'!H71</f>
        <v>8</v>
      </c>
      <c r="I292" s="10" t="str">
        <f>'5 MARINE SANDS'!I71</f>
        <v>ru=1</v>
      </c>
      <c r="J292" s="10">
        <f>'5 MARINE SANDS'!J71</f>
        <v>5</v>
      </c>
      <c r="K292" s="11">
        <f>'5 MARINE SANDS'!K71</f>
        <v>0.40118296944601289</v>
      </c>
      <c r="L292" s="173" t="str">
        <f>'5 MARINE SANDS'!L71</f>
        <v>p_eff = 150 , e0_prom = 0.401</v>
      </c>
    </row>
    <row r="293" spans="1:12" x14ac:dyDescent="0.25">
      <c r="A293" s="70"/>
      <c r="B293" s="10">
        <f>'5 MARINE SANDS'!B72</f>
        <v>19</v>
      </c>
      <c r="C293" s="10" t="str">
        <f>'5 MARINE SANDS'!C72</f>
        <v>West Kowloon</v>
      </c>
      <c r="D293" s="10">
        <f>'5 MARINE SANDS'!D72</f>
        <v>150</v>
      </c>
      <c r="E293" s="11">
        <f>'5 MARINE SANDS'!E72</f>
        <v>0.15</v>
      </c>
      <c r="F293" s="41">
        <f>'5 MARINE SANDS'!F72</f>
        <v>150</v>
      </c>
      <c r="G293" s="11">
        <f>'5 MARINE SANDS'!G72</f>
        <v>0.40503362507058149</v>
      </c>
      <c r="H293" s="52">
        <f>'5 MARINE SANDS'!H72</f>
        <v>37</v>
      </c>
      <c r="I293" s="10" t="str">
        <f>'5 MARINE SANDS'!I72</f>
        <v>ru=1</v>
      </c>
      <c r="J293" s="10">
        <f>'5 MARINE SANDS'!J72</f>
        <v>5</v>
      </c>
      <c r="K293" s="11">
        <f>'5 MARINE SANDS'!K72</f>
        <v>0.40118296944601289</v>
      </c>
      <c r="L293" s="173" t="str">
        <f>'5 MARINE SANDS'!L72</f>
        <v>p_eff = 150 , e0_prom = 0.401</v>
      </c>
    </row>
    <row r="294" spans="1:12" x14ac:dyDescent="0.25">
      <c r="A294" s="70"/>
      <c r="B294" s="10">
        <f>'5 MARINE SANDS'!B73</f>
        <v>20</v>
      </c>
      <c r="C294" s="10" t="str">
        <f>'5 MARINE SANDS'!C73</f>
        <v>West Kowloon</v>
      </c>
      <c r="D294" s="10">
        <f>'5 MARINE SANDS'!D73</f>
        <v>150</v>
      </c>
      <c r="E294" s="11">
        <f>'5 MARINE SANDS'!E73</f>
        <v>0.13</v>
      </c>
      <c r="F294" s="41">
        <f>'5 MARINE SANDS'!F73</f>
        <v>150</v>
      </c>
      <c r="G294" s="11">
        <f>'5 MARINE SANDS'!G73</f>
        <v>0.40324630152456231</v>
      </c>
      <c r="H294" s="52">
        <f>'5 MARINE SANDS'!H73</f>
        <v>40</v>
      </c>
      <c r="I294" s="10" t="str">
        <f>'5 MARINE SANDS'!I73</f>
        <v>ru=1</v>
      </c>
      <c r="J294" s="10">
        <f>'5 MARINE SANDS'!J73</f>
        <v>5</v>
      </c>
      <c r="K294" s="11">
        <f>'5 MARINE SANDS'!K73</f>
        <v>0.40118296944601289</v>
      </c>
      <c r="L294" s="173" t="str">
        <f>'5 MARINE SANDS'!L73</f>
        <v>p_eff = 150 , e0_prom = 0.401</v>
      </c>
    </row>
    <row r="295" spans="1:12" x14ac:dyDescent="0.25">
      <c r="A295" s="70"/>
      <c r="B295" s="10">
        <f>'5 MARINE SANDS'!B74</f>
        <v>21</v>
      </c>
      <c r="C295" s="10" t="str">
        <f>'5 MARINE SANDS'!C74</f>
        <v>West Kowloon</v>
      </c>
      <c r="D295" s="10">
        <f>'5 MARINE SANDS'!D74</f>
        <v>150</v>
      </c>
      <c r="E295" s="11">
        <f>'5 MARINE SANDS'!E74</f>
        <v>0.13300000000000001</v>
      </c>
      <c r="F295" s="41">
        <f>'5 MARINE SANDS'!F74</f>
        <v>150</v>
      </c>
      <c r="G295" s="11">
        <f>'5 MARINE SANDS'!G74</f>
        <v>0.40427628458498016</v>
      </c>
      <c r="H295" s="52">
        <f>'5 MARINE SANDS'!H74</f>
        <v>45</v>
      </c>
      <c r="I295" s="10" t="str">
        <f>'5 MARINE SANDS'!I74</f>
        <v>ru=1</v>
      </c>
      <c r="J295" s="10">
        <f>'5 MARINE SANDS'!J74</f>
        <v>5</v>
      </c>
      <c r="K295" s="11">
        <f>'5 MARINE SANDS'!K74</f>
        <v>0.40118296944601289</v>
      </c>
      <c r="L295" s="173" t="str">
        <f>'5 MARINE SANDS'!L74</f>
        <v>p_eff = 150 , e0_prom = 0.401</v>
      </c>
    </row>
    <row r="296" spans="1:12" x14ac:dyDescent="0.25">
      <c r="A296" s="70"/>
      <c r="B296" s="10">
        <f>'5 MARINE SANDS'!B75</f>
        <v>22</v>
      </c>
      <c r="C296" s="10" t="str">
        <f>'5 MARINE SANDS'!C75</f>
        <v>West Kowloon</v>
      </c>
      <c r="D296" s="10">
        <f>'5 MARINE SANDS'!D75</f>
        <v>150</v>
      </c>
      <c r="E296" s="11">
        <f>'5 MARINE SANDS'!E75</f>
        <v>0.108</v>
      </c>
      <c r="F296" s="41">
        <f>'5 MARINE SANDS'!F75</f>
        <v>150</v>
      </c>
      <c r="G296" s="11">
        <f>'5 MARINE SANDS'!G75</f>
        <v>0.39561230942970066</v>
      </c>
      <c r="H296" s="52">
        <f>'5 MARINE SANDS'!H75</f>
        <v>124</v>
      </c>
      <c r="I296" s="10" t="str">
        <f>'5 MARINE SANDS'!I75</f>
        <v>ru=1</v>
      </c>
      <c r="J296" s="10">
        <f>'5 MARINE SANDS'!J75</f>
        <v>5</v>
      </c>
      <c r="K296" s="11">
        <f>'5 MARINE SANDS'!K75</f>
        <v>0.40118296944601289</v>
      </c>
      <c r="L296" s="173" t="str">
        <f>'5 MARINE SANDS'!L75</f>
        <v>p_eff = 150 , e0_prom = 0.401</v>
      </c>
    </row>
    <row r="297" spans="1:12" x14ac:dyDescent="0.25">
      <c r="A297" s="70"/>
      <c r="B297" s="10">
        <f>'5 MARINE SANDS'!B76</f>
        <v>23</v>
      </c>
      <c r="C297" s="10" t="str">
        <f>'5 MARINE SANDS'!C76</f>
        <v>West Kowloon</v>
      </c>
      <c r="D297" s="10">
        <f>'5 MARINE SANDS'!D76</f>
        <v>150</v>
      </c>
      <c r="E297" s="11">
        <f>'5 MARINE SANDS'!E76</f>
        <v>0.17699999999999999</v>
      </c>
      <c r="F297" s="41">
        <f>'5 MARINE SANDS'!F76</f>
        <v>150</v>
      </c>
      <c r="G297" s="11">
        <f>'5 MARINE SANDS'!G76</f>
        <v>0.40554861660079045</v>
      </c>
      <c r="H297" s="52">
        <f>'5 MARINE SANDS'!H76</f>
        <v>20</v>
      </c>
      <c r="I297" s="10" t="str">
        <f>'5 MARINE SANDS'!I76</f>
        <v>ru=1</v>
      </c>
      <c r="J297" s="10">
        <f>'5 MARINE SANDS'!J76</f>
        <v>5</v>
      </c>
      <c r="K297" s="11">
        <f>'5 MARINE SANDS'!K76</f>
        <v>0.40118296944601289</v>
      </c>
      <c r="L297" s="173" t="str">
        <f>'5 MARINE SANDS'!L76</f>
        <v>p_eff = 150 , e0_prom = 0.401</v>
      </c>
    </row>
    <row r="298" spans="1:12" x14ac:dyDescent="0.25">
      <c r="A298" s="70"/>
      <c r="B298" s="10">
        <f>'5 MARINE SANDS'!B77</f>
        <v>30</v>
      </c>
      <c r="C298" s="10" t="str">
        <f>'5 MARINE SANDS'!C77</f>
        <v>West Kowloon</v>
      </c>
      <c r="D298" s="10">
        <f>'5 MARINE SANDS'!D77</f>
        <v>150</v>
      </c>
      <c r="E298" s="11">
        <f>'5 MARINE SANDS'!E77</f>
        <v>0.13</v>
      </c>
      <c r="F298" s="41">
        <f>'5 MARINE SANDS'!F77</f>
        <v>150</v>
      </c>
      <c r="G298" s="11">
        <f>'5 MARINE SANDS'!G77</f>
        <v>0.41284937888198747</v>
      </c>
      <c r="H298" s="52">
        <f>'5 MARINE SANDS'!H77</f>
        <v>20</v>
      </c>
      <c r="I298" s="10" t="str">
        <f>'5 MARINE SANDS'!I77</f>
        <v>ru=1</v>
      </c>
      <c r="J298" s="10">
        <f>'5 MARINE SANDS'!J77</f>
        <v>5</v>
      </c>
      <c r="K298" s="11">
        <f>'5 MARINE SANDS'!K77</f>
        <v>0.40118296944601289</v>
      </c>
      <c r="L298" s="173" t="str">
        <f>'5 MARINE SANDS'!L77</f>
        <v>p_eff = 150 , e0_prom = 0.401</v>
      </c>
    </row>
    <row r="299" spans="1:12" x14ac:dyDescent="0.25">
      <c r="A299" s="70">
        <v>10</v>
      </c>
      <c r="B299" s="10">
        <f>'5 MARINE SANDS'!B78</f>
        <v>1</v>
      </c>
      <c r="C299" s="10" t="str">
        <f>'5 MARINE SANDS'!C78</f>
        <v>Tsuen Kwan O</v>
      </c>
      <c r="D299" s="10">
        <f>'5 MARINE SANDS'!D78</f>
        <v>150</v>
      </c>
      <c r="E299" s="11">
        <f>'5 MARINE SANDS'!E78</f>
        <v>0.20699999999999999</v>
      </c>
      <c r="F299" s="41">
        <f>'5 MARINE SANDS'!F78</f>
        <v>150</v>
      </c>
      <c r="G299" s="11">
        <f>'5 MARINE SANDS'!G78</f>
        <v>0.60243767554479433</v>
      </c>
      <c r="H299" s="52">
        <f>'5 MARINE SANDS'!H78</f>
        <v>5</v>
      </c>
      <c r="I299" s="10" t="str">
        <f>'5 MARINE SANDS'!I78</f>
        <v>ru=1</v>
      </c>
      <c r="J299" s="10">
        <f>'5 MARINE SANDS'!J78</f>
        <v>1</v>
      </c>
      <c r="K299" s="11">
        <f>'5 MARINE SANDS'!K78</f>
        <v>0.60468057035243483</v>
      </c>
      <c r="L299" s="173" t="str">
        <f>'5 MARINE SANDS'!L78</f>
        <v>p_eff = 150 , e0_prom = 0.605</v>
      </c>
    </row>
    <row r="300" spans="1:12" x14ac:dyDescent="0.25">
      <c r="A300" s="70"/>
      <c r="B300" s="10">
        <f>'5 MARINE SANDS'!B79</f>
        <v>2</v>
      </c>
      <c r="C300" s="10" t="str">
        <f>'5 MARINE SANDS'!C79</f>
        <v>Tsuen Kwan O</v>
      </c>
      <c r="D300" s="10">
        <f>'5 MARINE SANDS'!D79</f>
        <v>150</v>
      </c>
      <c r="E300" s="11">
        <f>'5 MARINE SANDS'!E79</f>
        <v>0.188</v>
      </c>
      <c r="F300" s="41">
        <f>'5 MARINE SANDS'!F79</f>
        <v>150</v>
      </c>
      <c r="G300" s="11">
        <f>'5 MARINE SANDS'!G79</f>
        <v>0.60235943502824874</v>
      </c>
      <c r="H300" s="52">
        <f>'5 MARINE SANDS'!H79</f>
        <v>6</v>
      </c>
      <c r="I300" s="10" t="str">
        <f>'5 MARINE SANDS'!I79</f>
        <v>ru=1</v>
      </c>
      <c r="J300" s="10">
        <f>'5 MARINE SANDS'!J79</f>
        <v>1</v>
      </c>
      <c r="K300" s="11">
        <f>'5 MARINE SANDS'!K79</f>
        <v>0.60468057035243483</v>
      </c>
      <c r="L300" s="173" t="str">
        <f>'5 MARINE SANDS'!L79</f>
        <v>p_eff = 150 , e0_prom = 0.605</v>
      </c>
    </row>
    <row r="301" spans="1:12" x14ac:dyDescent="0.25">
      <c r="A301" s="70"/>
      <c r="B301" s="10">
        <f>'5 MARINE SANDS'!B80</f>
        <v>3</v>
      </c>
      <c r="C301" s="10" t="str">
        <f>'5 MARINE SANDS'!C80</f>
        <v>Tsuen Kwan O</v>
      </c>
      <c r="D301" s="10">
        <f>'5 MARINE SANDS'!D80</f>
        <v>150</v>
      </c>
      <c r="E301" s="11">
        <f>'5 MARINE SANDS'!E80</f>
        <v>0.14000000000000001</v>
      </c>
      <c r="F301" s="41">
        <f>'5 MARINE SANDS'!F80</f>
        <v>150</v>
      </c>
      <c r="G301" s="11">
        <f>'5 MARINE SANDS'!G80</f>
        <v>0.6209024374495562</v>
      </c>
      <c r="H301" s="52">
        <f>'5 MARINE SANDS'!H80</f>
        <v>18</v>
      </c>
      <c r="I301" s="10" t="str">
        <f>'5 MARINE SANDS'!I80</f>
        <v>ru=1</v>
      </c>
      <c r="J301" s="10">
        <f>'5 MARINE SANDS'!J80</f>
        <v>1</v>
      </c>
      <c r="K301" s="11">
        <f>'5 MARINE SANDS'!K80</f>
        <v>0.60468057035243483</v>
      </c>
      <c r="L301" s="173" t="str">
        <f>'5 MARINE SANDS'!L80</f>
        <v>p_eff = 150 , e0_prom = 0.605</v>
      </c>
    </row>
    <row r="302" spans="1:12" x14ac:dyDescent="0.25">
      <c r="A302" s="70"/>
      <c r="B302" s="10">
        <f>'5 MARINE SANDS'!B81</f>
        <v>4</v>
      </c>
      <c r="C302" s="10" t="str">
        <f>'5 MARINE SANDS'!C81</f>
        <v>Tsuen Kwan O</v>
      </c>
      <c r="D302" s="10">
        <f>'5 MARINE SANDS'!D81</f>
        <v>150</v>
      </c>
      <c r="E302" s="11">
        <f>'5 MARINE SANDS'!E81</f>
        <v>0.122</v>
      </c>
      <c r="F302" s="41">
        <f>'5 MARINE SANDS'!F81</f>
        <v>150</v>
      </c>
      <c r="G302" s="11">
        <f>'5 MARINE SANDS'!G81</f>
        <v>0.59563075060532711</v>
      </c>
      <c r="H302" s="52">
        <f>'5 MARINE SANDS'!H81</f>
        <v>62</v>
      </c>
      <c r="I302" s="10" t="str">
        <f>'5 MARINE SANDS'!I81</f>
        <v>ru=1</v>
      </c>
      <c r="J302" s="10">
        <f>'5 MARINE SANDS'!J81</f>
        <v>1</v>
      </c>
      <c r="K302" s="11">
        <f>'5 MARINE SANDS'!K81</f>
        <v>0.60468057035243483</v>
      </c>
      <c r="L302" s="173" t="str">
        <f>'5 MARINE SANDS'!L81</f>
        <v>p_eff = 150 , e0_prom = 0.605</v>
      </c>
    </row>
    <row r="303" spans="1:12" x14ac:dyDescent="0.25">
      <c r="A303" s="70"/>
      <c r="B303" s="10">
        <f>'5 MARINE SANDS'!B82</f>
        <v>5</v>
      </c>
      <c r="C303" s="10" t="str">
        <f>'5 MARINE SANDS'!C82</f>
        <v>Tsuen Kwan O</v>
      </c>
      <c r="D303" s="10">
        <f>'5 MARINE SANDS'!D82</f>
        <v>150</v>
      </c>
      <c r="E303" s="11">
        <f>'5 MARINE SANDS'!E82</f>
        <v>0.11799999999999999</v>
      </c>
      <c r="F303" s="41">
        <f>'5 MARINE SANDS'!F82</f>
        <v>150</v>
      </c>
      <c r="G303" s="11">
        <f>'5 MARINE SANDS'!G82</f>
        <v>0.59492658595641656</v>
      </c>
      <c r="H303" s="52">
        <f>'5 MARINE SANDS'!H82</f>
        <v>63</v>
      </c>
      <c r="I303" s="10" t="str">
        <f>'5 MARINE SANDS'!I82</f>
        <v>ru=1</v>
      </c>
      <c r="J303" s="10">
        <f>'5 MARINE SANDS'!J82</f>
        <v>1</v>
      </c>
      <c r="K303" s="11">
        <f>'5 MARINE SANDS'!K82</f>
        <v>0.60468057035243483</v>
      </c>
      <c r="L303" s="173" t="str">
        <f>'5 MARINE SANDS'!L82</f>
        <v>p_eff = 150 , e0_prom = 0.605</v>
      </c>
    </row>
    <row r="304" spans="1:12" x14ac:dyDescent="0.25">
      <c r="A304" s="70"/>
      <c r="B304" s="10">
        <f>'5 MARINE SANDS'!B83</f>
        <v>6</v>
      </c>
      <c r="C304" s="10" t="str">
        <f>'5 MARINE SANDS'!C83</f>
        <v>Tsuen Kwan O</v>
      </c>
      <c r="D304" s="10">
        <f>'5 MARINE SANDS'!D83</f>
        <v>150</v>
      </c>
      <c r="E304" s="11">
        <f>'5 MARINE SANDS'!E83</f>
        <v>0.09</v>
      </c>
      <c r="F304" s="41">
        <f>'5 MARINE SANDS'!F83</f>
        <v>150</v>
      </c>
      <c r="G304" s="11">
        <f>'5 MARINE SANDS'!G83</f>
        <v>0.6118265375302665</v>
      </c>
      <c r="H304" s="52">
        <f>'5 MARINE SANDS'!H83</f>
        <v>168</v>
      </c>
      <c r="I304" s="10" t="str">
        <f>'5 MARINE SANDS'!I83</f>
        <v>ru=1</v>
      </c>
      <c r="J304" s="10">
        <f>'5 MARINE SANDS'!J83</f>
        <v>1</v>
      </c>
      <c r="K304" s="11">
        <f>'5 MARINE SANDS'!K83</f>
        <v>0.60468057035243483</v>
      </c>
      <c r="L304" s="173" t="str">
        <f>'5 MARINE SANDS'!L83</f>
        <v>p_eff = 150 , e0_prom = 0.605</v>
      </c>
    </row>
    <row r="305" spans="1:12" x14ac:dyDescent="0.25">
      <c r="A305" s="70"/>
      <c r="B305" s="10">
        <f>'5 MARINE SANDS'!B84</f>
        <v>7</v>
      </c>
      <c r="C305" s="10" t="str">
        <f>'5 MARINE SANDS'!C84</f>
        <v>Tsuen Kwan O</v>
      </c>
      <c r="D305" s="10">
        <f>'5 MARINE SANDS'!D84</f>
        <v>150</v>
      </c>
      <c r="E305" s="11">
        <f>'5 MARINE SANDS'!E84</f>
        <v>0.19</v>
      </c>
      <c r="F305" s="41">
        <f>'5 MARINE SANDS'!F84</f>
        <v>150</v>
      </c>
      <c r="G305" s="11">
        <f>'5 MARINE SANDS'!G84</f>
        <v>0.65779284100080726</v>
      </c>
      <c r="H305" s="52">
        <f>'5 MARINE SANDS'!H84</f>
        <v>3</v>
      </c>
      <c r="I305" s="10" t="str">
        <f>'5 MARINE SANDS'!I84</f>
        <v>ru=1</v>
      </c>
      <c r="J305" s="10">
        <f>'5 MARINE SANDS'!J84</f>
        <v>2</v>
      </c>
      <c r="K305" s="11">
        <f>'5 MARINE SANDS'!K84</f>
        <v>0.65879040758676366</v>
      </c>
      <c r="L305" s="173" t="str">
        <f>'5 MARINE SANDS'!L84</f>
        <v>p_eff = 150 , e0_prom = 0.659</v>
      </c>
    </row>
    <row r="306" spans="1:12" x14ac:dyDescent="0.25">
      <c r="A306" s="70"/>
      <c r="B306" s="10">
        <f>'5 MARINE SANDS'!B85</f>
        <v>8</v>
      </c>
      <c r="C306" s="10" t="str">
        <f>'5 MARINE SANDS'!C85</f>
        <v>Tsuen Kwan O</v>
      </c>
      <c r="D306" s="10">
        <f>'5 MARINE SANDS'!D85</f>
        <v>150</v>
      </c>
      <c r="E306" s="11">
        <f>'5 MARINE SANDS'!E85</f>
        <v>0.14299999999999999</v>
      </c>
      <c r="F306" s="41">
        <f>'5 MARINE SANDS'!F85</f>
        <v>150</v>
      </c>
      <c r="G306" s="11">
        <f>'5 MARINE SANDS'!G85</f>
        <v>0.66432592413236502</v>
      </c>
      <c r="H306" s="52">
        <f>'5 MARINE SANDS'!H85</f>
        <v>12</v>
      </c>
      <c r="I306" s="10" t="str">
        <f>'5 MARINE SANDS'!I85</f>
        <v>ru=1</v>
      </c>
      <c r="J306" s="10">
        <f>'5 MARINE SANDS'!J85</f>
        <v>2</v>
      </c>
      <c r="K306" s="11">
        <f>'5 MARINE SANDS'!K85</f>
        <v>0.65879040758676366</v>
      </c>
      <c r="L306" s="173" t="str">
        <f>'5 MARINE SANDS'!L85</f>
        <v>p_eff = 150 , e0_prom = 0.659</v>
      </c>
    </row>
    <row r="307" spans="1:12" x14ac:dyDescent="0.25">
      <c r="A307" s="70"/>
      <c r="B307" s="10">
        <f>'5 MARINE SANDS'!B86</f>
        <v>9</v>
      </c>
      <c r="C307" s="10" t="str">
        <f>'5 MARINE SANDS'!C86</f>
        <v>Tsuen Kwan O</v>
      </c>
      <c r="D307" s="10">
        <f>'5 MARINE SANDS'!D86</f>
        <v>150</v>
      </c>
      <c r="E307" s="11">
        <f>'5 MARINE SANDS'!E86</f>
        <v>0.11</v>
      </c>
      <c r="F307" s="41">
        <f>'5 MARINE SANDS'!F86</f>
        <v>150</v>
      </c>
      <c r="G307" s="11">
        <f>'5 MARINE SANDS'!G86</f>
        <v>0.65658011299435048</v>
      </c>
      <c r="H307" s="52">
        <f>'5 MARINE SANDS'!H86</f>
        <v>28</v>
      </c>
      <c r="I307" s="10" t="str">
        <f>'5 MARINE SANDS'!I86</f>
        <v>ru=1</v>
      </c>
      <c r="J307" s="10">
        <f>'5 MARINE SANDS'!J86</f>
        <v>2</v>
      </c>
      <c r="K307" s="11">
        <f>'5 MARINE SANDS'!K86</f>
        <v>0.65879040758676366</v>
      </c>
      <c r="L307" s="173" t="str">
        <f>'5 MARINE SANDS'!L86</f>
        <v>p_eff = 150 , e0_prom = 0.659</v>
      </c>
    </row>
    <row r="308" spans="1:12" x14ac:dyDescent="0.25">
      <c r="A308" s="70"/>
      <c r="B308" s="10">
        <f>'5 MARINE SANDS'!B87</f>
        <v>10</v>
      </c>
      <c r="C308" s="10" t="str">
        <f>'5 MARINE SANDS'!C87</f>
        <v>Tsuen Kwan O</v>
      </c>
      <c r="D308" s="10">
        <f>'5 MARINE SANDS'!D87</f>
        <v>150</v>
      </c>
      <c r="E308" s="11">
        <f>'5 MARINE SANDS'!E87</f>
        <v>0.09</v>
      </c>
      <c r="F308" s="41">
        <f>'5 MARINE SANDS'!F87</f>
        <v>150</v>
      </c>
      <c r="G308" s="11">
        <f>'5 MARINE SANDS'!G87</f>
        <v>0.6564627522195321</v>
      </c>
      <c r="H308" s="52">
        <f>'5 MARINE SANDS'!H87</f>
        <v>86</v>
      </c>
      <c r="I308" s="10" t="str">
        <f>'5 MARINE SANDS'!I87</f>
        <v>ru=1</v>
      </c>
      <c r="J308" s="10">
        <f>'5 MARINE SANDS'!J87</f>
        <v>2</v>
      </c>
      <c r="K308" s="11">
        <f>'5 MARINE SANDS'!K87</f>
        <v>0.65879040758676366</v>
      </c>
      <c r="L308" s="173" t="str">
        <f>'5 MARINE SANDS'!L87</f>
        <v>p_eff = 150 , e0_prom = 0.659</v>
      </c>
    </row>
    <row r="309" spans="1:12" x14ac:dyDescent="0.25">
      <c r="A309" s="70"/>
      <c r="B309" s="10">
        <f>'5 MARINE SANDS'!B88</f>
        <v>11</v>
      </c>
      <c r="C309" s="10" t="str">
        <f>'5 MARINE SANDS'!C88</f>
        <v>Tsuen Kwan O</v>
      </c>
      <c r="D309" s="10">
        <f>'5 MARINE SANDS'!D88</f>
        <v>150</v>
      </c>
      <c r="E309" s="11">
        <f>'5 MARINE SANDS'!E88</f>
        <v>0.16700000000000001</v>
      </c>
      <c r="F309" s="41">
        <f>'5 MARINE SANDS'!F88</f>
        <v>150</v>
      </c>
      <c r="G309" s="11">
        <f>'5 MARINE SANDS'!G88</f>
        <v>0.72355399515738517</v>
      </c>
      <c r="H309" s="52">
        <f>'5 MARINE SANDS'!H88</f>
        <v>3</v>
      </c>
      <c r="I309" s="10" t="str">
        <f>'5 MARINE SANDS'!I88</f>
        <v>ru=1</v>
      </c>
      <c r="J309" s="10">
        <f>'5 MARINE SANDS'!J88</f>
        <v>3</v>
      </c>
      <c r="K309" s="11">
        <f>'5 MARINE SANDS'!K88</f>
        <v>0.73098684422921723</v>
      </c>
      <c r="L309" s="173" t="str">
        <f>'5 MARINE SANDS'!L88</f>
        <v>p_eff = 150 , e0_prom = 0.731</v>
      </c>
    </row>
    <row r="310" spans="1:12" x14ac:dyDescent="0.25">
      <c r="A310" s="70"/>
      <c r="B310" s="10">
        <f>'5 MARINE SANDS'!B89</f>
        <v>12</v>
      </c>
      <c r="C310" s="10" t="str">
        <f>'5 MARINE SANDS'!C89</f>
        <v>Tsuen Kwan O</v>
      </c>
      <c r="D310" s="10">
        <f>'5 MARINE SANDS'!D89</f>
        <v>150</v>
      </c>
      <c r="E310" s="11">
        <f>'5 MARINE SANDS'!E89</f>
        <v>0.13800000000000001</v>
      </c>
      <c r="F310" s="41">
        <f>'5 MARINE SANDS'!F89</f>
        <v>150</v>
      </c>
      <c r="G310" s="11">
        <f>'5 MARINE SANDS'!G89</f>
        <v>0.72981323648103325</v>
      </c>
      <c r="H310" s="52">
        <f>'5 MARINE SANDS'!H89</f>
        <v>7</v>
      </c>
      <c r="I310" s="10" t="str">
        <f>'5 MARINE SANDS'!I89</f>
        <v>ru=1</v>
      </c>
      <c r="J310" s="10">
        <f>'5 MARINE SANDS'!J89</f>
        <v>3</v>
      </c>
      <c r="K310" s="11">
        <f>'5 MARINE SANDS'!K89</f>
        <v>0.73098684422921723</v>
      </c>
      <c r="L310" s="173" t="str">
        <f>'5 MARINE SANDS'!L89</f>
        <v>p_eff = 150 , e0_prom = 0.731</v>
      </c>
    </row>
    <row r="311" spans="1:12" x14ac:dyDescent="0.25">
      <c r="A311" s="70"/>
      <c r="B311" s="10">
        <f>'5 MARINE SANDS'!B90</f>
        <v>13</v>
      </c>
      <c r="C311" s="10" t="str">
        <f>'5 MARINE SANDS'!C90</f>
        <v>Tsuen Kwan O</v>
      </c>
      <c r="D311" s="10">
        <f>'5 MARINE SANDS'!D90</f>
        <v>150</v>
      </c>
      <c r="E311" s="11">
        <f>'5 MARINE SANDS'!E90</f>
        <v>0.09</v>
      </c>
      <c r="F311" s="41">
        <f>'5 MARINE SANDS'!F90</f>
        <v>150</v>
      </c>
      <c r="G311" s="11">
        <f>'5 MARINE SANDS'!G90</f>
        <v>0.73971066182405187</v>
      </c>
      <c r="H311" s="52">
        <f>'5 MARINE SANDS'!H90</f>
        <v>26</v>
      </c>
      <c r="I311" s="10" t="str">
        <f>'5 MARINE SANDS'!I90</f>
        <v>ru=1</v>
      </c>
      <c r="J311" s="10">
        <f>'5 MARINE SANDS'!J90</f>
        <v>3</v>
      </c>
      <c r="K311" s="11">
        <f>'5 MARINE SANDS'!K90</f>
        <v>0.73098684422921723</v>
      </c>
      <c r="L311" s="173" t="str">
        <f>'5 MARINE SANDS'!L90</f>
        <v>p_eff = 150 , e0_prom = 0.731</v>
      </c>
    </row>
    <row r="312" spans="1:12" x14ac:dyDescent="0.25">
      <c r="A312" s="70"/>
      <c r="B312" s="10">
        <f>'5 MARINE SANDS'!B91</f>
        <v>14</v>
      </c>
      <c r="C312" s="10" t="str">
        <f>'5 MARINE SANDS'!C91</f>
        <v>Tsuen Kwan O</v>
      </c>
      <c r="D312" s="10">
        <f>'5 MARINE SANDS'!D91</f>
        <v>150</v>
      </c>
      <c r="E312" s="11">
        <f>'5 MARINE SANDS'!E91</f>
        <v>7.0000000000000007E-2</v>
      </c>
      <c r="F312" s="41">
        <f>'5 MARINE SANDS'!F91</f>
        <v>150</v>
      </c>
      <c r="G312" s="11">
        <f>'5 MARINE SANDS'!G91</f>
        <v>0.73086948345439895</v>
      </c>
      <c r="H312" s="52">
        <f>'5 MARINE SANDS'!H91</f>
        <v>93</v>
      </c>
      <c r="I312" s="10" t="str">
        <f>'5 MARINE SANDS'!I91</f>
        <v>ru=1</v>
      </c>
      <c r="J312" s="10">
        <f>'5 MARINE SANDS'!J91</f>
        <v>3</v>
      </c>
      <c r="K312" s="11">
        <f>'5 MARINE SANDS'!K91</f>
        <v>0.73098684422921723</v>
      </c>
      <c r="L312" s="173" t="str">
        <f>'5 MARINE SANDS'!L91</f>
        <v>p_eff = 150 , e0_prom = 0.731</v>
      </c>
    </row>
    <row r="313" spans="1:12" x14ac:dyDescent="0.25">
      <c r="A313" s="70">
        <v>11</v>
      </c>
      <c r="B313" s="10">
        <f>'5 MARINE SANDS'!B92</f>
        <v>1</v>
      </c>
      <c r="C313" s="10" t="str">
        <f>'5 MARINE SANDS'!C92</f>
        <v>Tin Shui Wai</v>
      </c>
      <c r="D313" s="10">
        <f>'5 MARINE SANDS'!D92</f>
        <v>150</v>
      </c>
      <c r="E313" s="11">
        <f>'5 MARINE SANDS'!E92</f>
        <v>0.3</v>
      </c>
      <c r="F313" s="41">
        <f>'5 MARINE SANDS'!F92</f>
        <v>150</v>
      </c>
      <c r="G313" s="11">
        <f>'5 MARINE SANDS'!G92</f>
        <v>0.4340410848980904</v>
      </c>
      <c r="H313" s="52">
        <f>'5 MARINE SANDS'!H92</f>
        <v>6</v>
      </c>
      <c r="I313" s="10" t="str">
        <f>'5 MARINE SANDS'!I92</f>
        <v>ru=1</v>
      </c>
      <c r="J313" s="10">
        <f>'5 MARINE SANDS'!J92</f>
        <v>1</v>
      </c>
      <c r="K313" s="11">
        <f>'5 MARINE SANDS'!K92</f>
        <v>0.42718918151179613</v>
      </c>
      <c r="L313" s="173" t="str">
        <f>'5 MARINE SANDS'!L92</f>
        <v>p_eff = 150 , e0_prom = 0.427</v>
      </c>
    </row>
    <row r="314" spans="1:12" x14ac:dyDescent="0.25">
      <c r="A314" s="70"/>
      <c r="B314" s="10">
        <f>'5 MARINE SANDS'!B93</f>
        <v>2</v>
      </c>
      <c r="C314" s="10" t="str">
        <f>'5 MARINE SANDS'!C93</f>
        <v>Tin Shui Wai</v>
      </c>
      <c r="D314" s="10">
        <f>'5 MARINE SANDS'!D93</f>
        <v>150</v>
      </c>
      <c r="E314" s="11">
        <f>'5 MARINE SANDS'!E93</f>
        <v>0.29599999999999999</v>
      </c>
      <c r="F314" s="41">
        <f>'5 MARINE SANDS'!F93</f>
        <v>150</v>
      </c>
      <c r="G314" s="11">
        <f>'5 MARINE SANDS'!G93</f>
        <v>0.42081115711763784</v>
      </c>
      <c r="H314" s="52">
        <f>'5 MARINE SANDS'!H93</f>
        <v>6</v>
      </c>
      <c r="I314" s="10" t="str">
        <f>'5 MARINE SANDS'!I93</f>
        <v>ru=1</v>
      </c>
      <c r="J314" s="10">
        <f>'5 MARINE SANDS'!J93</f>
        <v>1</v>
      </c>
      <c r="K314" s="11">
        <f>'5 MARINE SANDS'!K93</f>
        <v>0.42718918151179613</v>
      </c>
      <c r="L314" s="173" t="str">
        <f>'5 MARINE SANDS'!L93</f>
        <v>p_eff = 150 , e0_prom = 0.427</v>
      </c>
    </row>
    <row r="315" spans="1:12" x14ac:dyDescent="0.25">
      <c r="A315" s="70"/>
      <c r="B315" s="10">
        <f>'5 MARINE SANDS'!B94</f>
        <v>3</v>
      </c>
      <c r="C315" s="10" t="str">
        <f>'5 MARINE SANDS'!C94</f>
        <v>Tin Shui Wai</v>
      </c>
      <c r="D315" s="10">
        <f>'5 MARINE SANDS'!D94</f>
        <v>150</v>
      </c>
      <c r="E315" s="11">
        <f>'5 MARINE SANDS'!E94</f>
        <v>0.29199999999999998</v>
      </c>
      <c r="F315" s="41">
        <f>'5 MARINE SANDS'!F94</f>
        <v>150</v>
      </c>
      <c r="G315" s="11">
        <f>'5 MARINE SANDS'!G94</f>
        <v>0.42313219707912075</v>
      </c>
      <c r="H315" s="52">
        <f>'5 MARINE SANDS'!H94</f>
        <v>8</v>
      </c>
      <c r="I315" s="10" t="str">
        <f>'5 MARINE SANDS'!I94</f>
        <v>ru=1</v>
      </c>
      <c r="J315" s="10">
        <f>'5 MARINE SANDS'!J94</f>
        <v>1</v>
      </c>
      <c r="K315" s="11">
        <f>'5 MARINE SANDS'!K94</f>
        <v>0.42718918151179613</v>
      </c>
      <c r="L315" s="173" t="str">
        <f>'5 MARINE SANDS'!L94</f>
        <v>p_eff = 150 , e0_prom = 0.427</v>
      </c>
    </row>
    <row r="316" spans="1:12" x14ac:dyDescent="0.25">
      <c r="A316" s="70"/>
      <c r="B316" s="10">
        <f>'5 MARINE SANDS'!B95</f>
        <v>4</v>
      </c>
      <c r="C316" s="10" t="str">
        <f>'5 MARINE SANDS'!C95</f>
        <v>Tin Shui Wai</v>
      </c>
      <c r="D316" s="10">
        <f>'5 MARINE SANDS'!D95</f>
        <v>150</v>
      </c>
      <c r="E316" s="11">
        <f>'5 MARINE SANDS'!E95</f>
        <v>0.26500000000000001</v>
      </c>
      <c r="F316" s="41">
        <f>'5 MARINE SANDS'!F95</f>
        <v>150</v>
      </c>
      <c r="G316" s="11">
        <f>'5 MARINE SANDS'!G95</f>
        <v>0.4364008088589314</v>
      </c>
      <c r="H316" s="52">
        <f>'5 MARINE SANDS'!H95</f>
        <v>9</v>
      </c>
      <c r="I316" s="10" t="str">
        <f>'5 MARINE SANDS'!I95</f>
        <v>ru=1</v>
      </c>
      <c r="J316" s="10">
        <f>'5 MARINE SANDS'!J95</f>
        <v>1</v>
      </c>
      <c r="K316" s="11">
        <f>'5 MARINE SANDS'!K95</f>
        <v>0.42718918151179613</v>
      </c>
      <c r="L316" s="173" t="str">
        <f>'5 MARINE SANDS'!L95</f>
        <v>p_eff = 150 , e0_prom = 0.427</v>
      </c>
    </row>
    <row r="317" spans="1:12" x14ac:dyDescent="0.25">
      <c r="A317" s="70"/>
      <c r="B317" s="10">
        <f>'5 MARINE SANDS'!B96</f>
        <v>5</v>
      </c>
      <c r="C317" s="10" t="str">
        <f>'5 MARINE SANDS'!C96</f>
        <v>Tin Shui Wai</v>
      </c>
      <c r="D317" s="10">
        <f>'5 MARINE SANDS'!D96</f>
        <v>150</v>
      </c>
      <c r="E317" s="11">
        <f>'5 MARINE SANDS'!E96</f>
        <v>0.245</v>
      </c>
      <c r="F317" s="41">
        <f>'5 MARINE SANDS'!F96</f>
        <v>150</v>
      </c>
      <c r="G317" s="11">
        <f>'5 MARINE SANDS'!G96</f>
        <v>0.42390587706628169</v>
      </c>
      <c r="H317" s="52">
        <f>'5 MARINE SANDS'!H96</f>
        <v>12</v>
      </c>
      <c r="I317" s="10" t="str">
        <f>'5 MARINE SANDS'!I96</f>
        <v>ru=1</v>
      </c>
      <c r="J317" s="10">
        <f>'5 MARINE SANDS'!J96</f>
        <v>1</v>
      </c>
      <c r="K317" s="11">
        <f>'5 MARINE SANDS'!K96</f>
        <v>0.42718918151179613</v>
      </c>
      <c r="L317" s="173" t="str">
        <f>'5 MARINE SANDS'!L96</f>
        <v>p_eff = 150 , e0_prom = 0.427</v>
      </c>
    </row>
    <row r="318" spans="1:12" x14ac:dyDescent="0.25">
      <c r="A318" s="70"/>
      <c r="B318" s="10">
        <f>'5 MARINE SANDS'!B97</f>
        <v>6</v>
      </c>
      <c r="C318" s="10" t="str">
        <f>'5 MARINE SANDS'!C97</f>
        <v>Tin Shui Wai</v>
      </c>
      <c r="D318" s="10">
        <f>'5 MARINE SANDS'!D97</f>
        <v>150</v>
      </c>
      <c r="E318" s="11">
        <f>'5 MARINE SANDS'!E97</f>
        <v>0.245</v>
      </c>
      <c r="F318" s="41">
        <f>'5 MARINE SANDS'!F97</f>
        <v>150</v>
      </c>
      <c r="G318" s="11">
        <f>'5 MARINE SANDS'!G97</f>
        <v>0.42158483710479883</v>
      </c>
      <c r="H318" s="52">
        <f>'5 MARINE SANDS'!H97</f>
        <v>11</v>
      </c>
      <c r="I318" s="10" t="str">
        <f>'5 MARINE SANDS'!I97</f>
        <v>ru=1</v>
      </c>
      <c r="J318" s="10">
        <f>'5 MARINE SANDS'!J97</f>
        <v>1</v>
      </c>
      <c r="K318" s="11">
        <f>'5 MARINE SANDS'!K97</f>
        <v>0.42718918151179613</v>
      </c>
      <c r="L318" s="173" t="str">
        <f>'5 MARINE SANDS'!L97</f>
        <v>p_eff = 150 , e0_prom = 0.427</v>
      </c>
    </row>
    <row r="319" spans="1:12" x14ac:dyDescent="0.25">
      <c r="A319" s="70"/>
      <c r="B319" s="10">
        <f>'5 MARINE SANDS'!B98</f>
        <v>7</v>
      </c>
      <c r="C319" s="10" t="str">
        <f>'5 MARINE SANDS'!C98</f>
        <v>Tin Shui Wai</v>
      </c>
      <c r="D319" s="10">
        <f>'5 MARINE SANDS'!D98</f>
        <v>150</v>
      </c>
      <c r="E319" s="11">
        <f>'5 MARINE SANDS'!E98</f>
        <v>0.192</v>
      </c>
      <c r="F319" s="41">
        <f>'5 MARINE SANDS'!F98</f>
        <v>150</v>
      </c>
      <c r="G319" s="11">
        <f>'5 MARINE SANDS'!G98</f>
        <v>0.43172004493660754</v>
      </c>
      <c r="H319" s="52">
        <f>'5 MARINE SANDS'!H98</f>
        <v>38</v>
      </c>
      <c r="I319" s="10" t="str">
        <f>'5 MARINE SANDS'!I98</f>
        <v>ru=1</v>
      </c>
      <c r="J319" s="10">
        <f>'5 MARINE SANDS'!J98</f>
        <v>1</v>
      </c>
      <c r="K319" s="11">
        <f>'5 MARINE SANDS'!K98</f>
        <v>0.42718918151179613</v>
      </c>
      <c r="L319" s="173" t="str">
        <f>'5 MARINE SANDS'!L98</f>
        <v>p_eff = 150 , e0_prom = 0.427</v>
      </c>
    </row>
    <row r="320" spans="1:12" x14ac:dyDescent="0.25">
      <c r="A320" s="70"/>
      <c r="B320" s="10">
        <f>'5 MARINE SANDS'!B99</f>
        <v>8</v>
      </c>
      <c r="C320" s="10" t="str">
        <f>'5 MARINE SANDS'!C99</f>
        <v>Tin Shui Wai</v>
      </c>
      <c r="D320" s="10">
        <f>'5 MARINE SANDS'!D99</f>
        <v>150</v>
      </c>
      <c r="E320" s="11">
        <f>'5 MARINE SANDS'!E99</f>
        <v>0.13800000000000001</v>
      </c>
      <c r="F320" s="41">
        <f>'5 MARINE SANDS'!F99</f>
        <v>150</v>
      </c>
      <c r="G320" s="11">
        <f>'5 MARINE SANDS'!G99</f>
        <v>0.42591744503290024</v>
      </c>
      <c r="H320" s="52">
        <f>'5 MARINE SANDS'!H99</f>
        <v>904</v>
      </c>
      <c r="I320" s="10" t="str">
        <f>'5 MARINE SANDS'!I99</f>
        <v>ru=1</v>
      </c>
      <c r="J320" s="10">
        <f>'5 MARINE SANDS'!J99</f>
        <v>1</v>
      </c>
      <c r="K320" s="11">
        <f>'5 MARINE SANDS'!K99</f>
        <v>0.42718918151179613</v>
      </c>
      <c r="L320" s="173" t="str">
        <f>'5 MARINE SANDS'!L99</f>
        <v>p_eff = 150 , e0_prom = 0.427</v>
      </c>
    </row>
    <row r="321" spans="1:12" x14ac:dyDescent="0.25">
      <c r="A321" s="70"/>
      <c r="B321" s="10">
        <f>'5 MARINE SANDS'!B100</f>
        <v>9</v>
      </c>
      <c r="C321" s="10" t="str">
        <f>'5 MARINE SANDS'!C100</f>
        <v>Tin Shui Wai</v>
      </c>
      <c r="D321" s="10">
        <f>'5 MARINE SANDS'!D100</f>
        <v>150</v>
      </c>
      <c r="E321" s="11">
        <f>'5 MARINE SANDS'!E100</f>
        <v>0.25</v>
      </c>
      <c r="F321" s="41">
        <f>'5 MARINE SANDS'!F100</f>
        <v>150</v>
      </c>
      <c r="G321" s="11">
        <f>'5 MARINE SANDS'!G100</f>
        <v>0.48440765206226949</v>
      </c>
      <c r="H321" s="52">
        <f>'5 MARINE SANDS'!H100</f>
        <v>4</v>
      </c>
      <c r="I321" s="10" t="str">
        <f>'5 MARINE SANDS'!I100</f>
        <v>ru=1</v>
      </c>
      <c r="J321" s="10">
        <f>'5 MARINE SANDS'!J100</f>
        <v>2</v>
      </c>
      <c r="K321" s="11">
        <f>'5 MARINE SANDS'!K100</f>
        <v>0.4882180259990373</v>
      </c>
      <c r="L321" s="173" t="str">
        <f>'5 MARINE SANDS'!L100</f>
        <v>p_eff = 150 , e0_prom = 0.488</v>
      </c>
    </row>
    <row r="322" spans="1:12" x14ac:dyDescent="0.25">
      <c r="A322" s="70"/>
      <c r="B322" s="10">
        <f>'5 MARINE SANDS'!B101</f>
        <v>10</v>
      </c>
      <c r="C322" s="10" t="str">
        <f>'5 MARINE SANDS'!C101</f>
        <v>Tin Shui Wai</v>
      </c>
      <c r="D322" s="10">
        <f>'5 MARINE SANDS'!D101</f>
        <v>150</v>
      </c>
      <c r="E322" s="11">
        <f>'5 MARINE SANDS'!E101</f>
        <v>0.19</v>
      </c>
      <c r="F322" s="41">
        <f>'5 MARINE SANDS'!F101</f>
        <v>150</v>
      </c>
      <c r="G322" s="11">
        <f>'5 MARINE SANDS'!G101</f>
        <v>0.48777316000641974</v>
      </c>
      <c r="H322" s="52">
        <f>'5 MARINE SANDS'!H101</f>
        <v>11</v>
      </c>
      <c r="I322" s="10" t="str">
        <f>'5 MARINE SANDS'!I101</f>
        <v>ru=1</v>
      </c>
      <c r="J322" s="10">
        <f>'5 MARINE SANDS'!J101</f>
        <v>2</v>
      </c>
      <c r="K322" s="11">
        <f>'5 MARINE SANDS'!K101</f>
        <v>0.4882180259990373</v>
      </c>
      <c r="L322" s="173" t="str">
        <f>'5 MARINE SANDS'!L101</f>
        <v>p_eff = 150 , e0_prom = 0.488</v>
      </c>
    </row>
    <row r="323" spans="1:12" x14ac:dyDescent="0.25">
      <c r="A323" s="70"/>
      <c r="B323" s="10">
        <f>'5 MARINE SANDS'!B102</f>
        <v>11</v>
      </c>
      <c r="C323" s="10" t="str">
        <f>'5 MARINE SANDS'!C102</f>
        <v>Tin Shui Wai</v>
      </c>
      <c r="D323" s="10">
        <f>'5 MARINE SANDS'!D102</f>
        <v>150</v>
      </c>
      <c r="E323" s="11">
        <f>'5 MARINE SANDS'!E102</f>
        <v>0.14299999999999999</v>
      </c>
      <c r="F323" s="41">
        <f>'5 MARINE SANDS'!F102</f>
        <v>150</v>
      </c>
      <c r="G323" s="11">
        <f>'5 MARINE SANDS'!G102</f>
        <v>0.49373049590755919</v>
      </c>
      <c r="H323" s="52">
        <f>'5 MARINE SANDS'!H102</f>
        <v>37</v>
      </c>
      <c r="I323" s="10" t="str">
        <f>'5 MARINE SANDS'!I102</f>
        <v>ru=1</v>
      </c>
      <c r="J323" s="10">
        <f>'5 MARINE SANDS'!J102</f>
        <v>2</v>
      </c>
      <c r="K323" s="11">
        <f>'5 MARINE SANDS'!K102</f>
        <v>0.4882180259990373</v>
      </c>
      <c r="L323" s="173" t="str">
        <f>'5 MARINE SANDS'!L102</f>
        <v>p_eff = 150 , e0_prom = 0.488</v>
      </c>
    </row>
    <row r="324" spans="1:12" x14ac:dyDescent="0.25">
      <c r="A324" s="70"/>
      <c r="B324" s="10">
        <f>'5 MARINE SANDS'!B103</f>
        <v>12</v>
      </c>
      <c r="C324" s="10" t="str">
        <f>'5 MARINE SANDS'!C103</f>
        <v>Tin Shui Wai</v>
      </c>
      <c r="D324" s="10">
        <f>'5 MARINE SANDS'!D103</f>
        <v>150</v>
      </c>
      <c r="E324" s="11">
        <f>'5 MARINE SANDS'!E103</f>
        <v>0.12</v>
      </c>
      <c r="F324" s="41">
        <f>'5 MARINE SANDS'!F103</f>
        <v>150</v>
      </c>
      <c r="G324" s="11">
        <f>'5 MARINE SANDS'!G103</f>
        <v>0.48696079601990067</v>
      </c>
      <c r="H324" s="52">
        <f>'5 MARINE SANDS'!H103</f>
        <v>115</v>
      </c>
      <c r="I324" s="10" t="str">
        <f>'5 MARINE SANDS'!I103</f>
        <v>ru=1</v>
      </c>
      <c r="J324" s="10">
        <f>'5 MARINE SANDS'!J103</f>
        <v>2</v>
      </c>
      <c r="K324" s="11">
        <f>'5 MARINE SANDS'!K103</f>
        <v>0.4882180259990373</v>
      </c>
      <c r="L324" s="173" t="str">
        <f>'5 MARINE SANDS'!L103</f>
        <v>p_eff = 150 , e0_prom = 0.488</v>
      </c>
    </row>
    <row r="325" spans="1:12" x14ac:dyDescent="0.25">
      <c r="A325" s="70"/>
      <c r="B325" s="10">
        <f>'5 MARINE SANDS'!B104</f>
        <v>13</v>
      </c>
      <c r="C325" s="10" t="str">
        <f>'5 MARINE SANDS'!C104</f>
        <v>Tin Shui Wai</v>
      </c>
      <c r="D325" s="10">
        <f>'5 MARINE SANDS'!D104</f>
        <v>150</v>
      </c>
      <c r="E325" s="11">
        <f>'5 MARINE SANDS'!E104</f>
        <v>0.185</v>
      </c>
      <c r="F325" s="41">
        <f>'5 MARINE SANDS'!F104</f>
        <v>150</v>
      </c>
      <c r="G325" s="11">
        <f>'5 MARINE SANDS'!G104</f>
        <v>0.54398101107366414</v>
      </c>
      <c r="H325" s="52">
        <f>'5 MARINE SANDS'!H104</f>
        <v>4</v>
      </c>
      <c r="I325" s="10" t="str">
        <f>'5 MARINE SANDS'!I104</f>
        <v>ru=1</v>
      </c>
      <c r="J325" s="10">
        <f>'5 MARINE SANDS'!J104</f>
        <v>3</v>
      </c>
      <c r="K325" s="11">
        <f>'5 MARINE SANDS'!K104</f>
        <v>0.54128602578505336</v>
      </c>
      <c r="L325" s="173" t="str">
        <f>'5 MARINE SANDS'!L104</f>
        <v>p_eff = 150 , e0_prom = 0.541</v>
      </c>
    </row>
    <row r="326" spans="1:12" x14ac:dyDescent="0.25">
      <c r="A326" s="70"/>
      <c r="B326" s="10">
        <f>'5 MARINE SANDS'!B105</f>
        <v>14</v>
      </c>
      <c r="C326" s="10" t="str">
        <f>'5 MARINE SANDS'!C105</f>
        <v>Tin Shui Wai</v>
      </c>
      <c r="D326" s="10">
        <f>'5 MARINE SANDS'!D105</f>
        <v>150</v>
      </c>
      <c r="E326" s="11">
        <f>'5 MARINE SANDS'!E105</f>
        <v>0.16800000000000001</v>
      </c>
      <c r="F326" s="41">
        <f>'5 MARINE SANDS'!F105</f>
        <v>150</v>
      </c>
      <c r="G326" s="11">
        <f>'5 MARINE SANDS'!G105</f>
        <v>0.53666973519499295</v>
      </c>
      <c r="H326" s="52">
        <f>'5 MARINE SANDS'!H105</f>
        <v>8</v>
      </c>
      <c r="I326" s="10" t="str">
        <f>'5 MARINE SANDS'!I105</f>
        <v>ru=1</v>
      </c>
      <c r="J326" s="10">
        <f>'5 MARINE SANDS'!J105</f>
        <v>3</v>
      </c>
      <c r="K326" s="11">
        <f>'5 MARINE SANDS'!K105</f>
        <v>0.54128602578505336</v>
      </c>
      <c r="L326" s="173" t="str">
        <f>'5 MARINE SANDS'!L105</f>
        <v>p_eff = 150 , e0_prom = 0.541</v>
      </c>
    </row>
    <row r="327" spans="1:12" x14ac:dyDescent="0.25">
      <c r="A327" s="70"/>
      <c r="B327" s="10">
        <f>'5 MARINE SANDS'!B106</f>
        <v>15</v>
      </c>
      <c r="C327" s="10" t="str">
        <f>'5 MARINE SANDS'!C106</f>
        <v>Tin Shui Wai</v>
      </c>
      <c r="D327" s="10">
        <f>'5 MARINE SANDS'!D106</f>
        <v>150</v>
      </c>
      <c r="E327" s="11">
        <f>'5 MARINE SANDS'!E106</f>
        <v>0.14000000000000001</v>
      </c>
      <c r="F327" s="41">
        <f>'5 MARINE SANDS'!F106</f>
        <v>150</v>
      </c>
      <c r="G327" s="11">
        <f>'5 MARINE SANDS'!G106</f>
        <v>0.54131181511795878</v>
      </c>
      <c r="H327" s="52">
        <f>'5 MARINE SANDS'!H106</f>
        <v>13</v>
      </c>
      <c r="I327" s="10" t="str">
        <f>'5 MARINE SANDS'!I106</f>
        <v>ru=1</v>
      </c>
      <c r="J327" s="10">
        <f>'5 MARINE SANDS'!J106</f>
        <v>3</v>
      </c>
      <c r="K327" s="11">
        <f>'5 MARINE SANDS'!K106</f>
        <v>0.54128602578505336</v>
      </c>
      <c r="L327" s="173" t="str">
        <f>'5 MARINE SANDS'!L106</f>
        <v>p_eff = 150 , e0_prom = 0.541</v>
      </c>
    </row>
    <row r="328" spans="1:12" x14ac:dyDescent="0.25">
      <c r="A328" s="70"/>
      <c r="B328" s="10">
        <f>'5 MARINE SANDS'!B107</f>
        <v>16</v>
      </c>
      <c r="C328" s="10" t="str">
        <f>'5 MARINE SANDS'!C107</f>
        <v>Tin Shui Wai</v>
      </c>
      <c r="D328" s="10">
        <f>'5 MARINE SANDS'!D107</f>
        <v>150</v>
      </c>
      <c r="E328" s="11">
        <f>'5 MARINE SANDS'!E107</f>
        <v>0.115</v>
      </c>
      <c r="F328" s="41">
        <f>'5 MARINE SANDS'!F107</f>
        <v>150</v>
      </c>
      <c r="G328" s="11">
        <f>'5 MARINE SANDS'!G107</f>
        <v>0.55028650296902604</v>
      </c>
      <c r="H328" s="52">
        <f>'5 MARINE SANDS'!H107</f>
        <v>31</v>
      </c>
      <c r="I328" s="10" t="str">
        <f>'5 MARINE SANDS'!I107</f>
        <v>ru=1</v>
      </c>
      <c r="J328" s="10">
        <f>'5 MARINE SANDS'!J107</f>
        <v>3</v>
      </c>
      <c r="K328" s="11">
        <f>'5 MARINE SANDS'!K107</f>
        <v>0.54128602578505336</v>
      </c>
      <c r="L328" s="173" t="str">
        <f>'5 MARINE SANDS'!L107</f>
        <v>p_eff = 150 , e0_prom = 0.541</v>
      </c>
    </row>
    <row r="329" spans="1:12" x14ac:dyDescent="0.25">
      <c r="A329" s="70"/>
      <c r="B329" s="10">
        <f>'5 MARINE SANDS'!B108</f>
        <v>17</v>
      </c>
      <c r="C329" s="10" t="str">
        <f>'5 MARINE SANDS'!C108</f>
        <v>Tin Shui Wai</v>
      </c>
      <c r="D329" s="10">
        <f>'5 MARINE SANDS'!D108</f>
        <v>150</v>
      </c>
      <c r="E329" s="11">
        <f>'5 MARINE SANDS'!E108</f>
        <v>0.11</v>
      </c>
      <c r="F329" s="41">
        <f>'5 MARINE SANDS'!F108</f>
        <v>150</v>
      </c>
      <c r="G329" s="11">
        <f>'5 MARINE SANDS'!G108</f>
        <v>0.53396185523992956</v>
      </c>
      <c r="H329" s="52">
        <f>'5 MARINE SANDS'!H108</f>
        <v>43</v>
      </c>
      <c r="I329" s="10" t="str">
        <f>'5 MARINE SANDS'!I108</f>
        <v>ru=1</v>
      </c>
      <c r="J329" s="10">
        <f>'5 MARINE SANDS'!J108</f>
        <v>3</v>
      </c>
      <c r="K329" s="11">
        <f>'5 MARINE SANDS'!K108</f>
        <v>0.54128602578505336</v>
      </c>
      <c r="L329" s="173" t="str">
        <f>'5 MARINE SANDS'!L108</f>
        <v>p_eff = 150 , e0_prom = 0.541</v>
      </c>
    </row>
    <row r="330" spans="1:12" x14ac:dyDescent="0.25">
      <c r="A330" s="70"/>
      <c r="B330" s="10">
        <f>'5 MARINE SANDS'!B109</f>
        <v>18</v>
      </c>
      <c r="C330" s="10" t="str">
        <f>'5 MARINE SANDS'!C109</f>
        <v>Tin Shui Wai</v>
      </c>
      <c r="D330" s="10">
        <f>'5 MARINE SANDS'!D109</f>
        <v>150</v>
      </c>
      <c r="E330" s="11">
        <f>'5 MARINE SANDS'!E109</f>
        <v>9.1999999999999998E-2</v>
      </c>
      <c r="F330" s="41">
        <f>'5 MARINE SANDS'!F109</f>
        <v>150</v>
      </c>
      <c r="G330" s="11">
        <f>'5 MARINE SANDS'!G109</f>
        <v>0.54150523511474902</v>
      </c>
      <c r="H330" s="52">
        <f>'5 MARINE SANDS'!H109</f>
        <v>102</v>
      </c>
      <c r="I330" s="10" t="str">
        <f>'5 MARINE SANDS'!I109</f>
        <v>ru=1</v>
      </c>
      <c r="J330" s="10">
        <f>'5 MARINE SANDS'!J109</f>
        <v>3</v>
      </c>
      <c r="K330" s="11">
        <f>'5 MARINE SANDS'!K109</f>
        <v>0.54128602578505336</v>
      </c>
      <c r="L330" s="173" t="str">
        <f>'5 MARINE SANDS'!L109</f>
        <v>p_eff = 150 , e0_prom = 0.541</v>
      </c>
    </row>
    <row r="331" spans="1:12" x14ac:dyDescent="0.25">
      <c r="A331" s="70">
        <v>12</v>
      </c>
      <c r="B331" s="10">
        <f>'TP LISBON'!B7</f>
        <v>1</v>
      </c>
      <c r="C331" s="10" t="str">
        <f>'TP LISBON'!C7</f>
        <v>TP Lisbon</v>
      </c>
      <c r="D331" s="10">
        <f>'TP LISBON'!D7</f>
        <v>50</v>
      </c>
      <c r="E331" s="11">
        <f>'TP LISBON'!E7</f>
        <v>0.19467000000000001</v>
      </c>
      <c r="F331" s="41">
        <f>'TP LISBON'!F7</f>
        <v>50</v>
      </c>
      <c r="G331" s="11">
        <f>'TP LISBON'!G7</f>
        <v>0.82499999999999996</v>
      </c>
      <c r="H331" s="52">
        <f>'TP LISBON'!H7</f>
        <v>1.5445500000000001</v>
      </c>
      <c r="I331" s="10" t="str">
        <f>'TP LISBON'!I7</f>
        <v>ru=1</v>
      </c>
      <c r="J331" s="10">
        <f>'TP LISBON'!J7</f>
        <v>1</v>
      </c>
      <c r="K331" s="11">
        <f>'TP LISBON'!K7</f>
        <v>0.82500000000000007</v>
      </c>
      <c r="L331" s="173" t="str">
        <f>'TP LISBON'!L7</f>
        <v>p_eff = 50 , e0_prom = 0.825</v>
      </c>
    </row>
    <row r="332" spans="1:12" x14ac:dyDescent="0.25">
      <c r="A332" s="70"/>
      <c r="B332" s="10">
        <f>'TP LISBON'!B8</f>
        <v>2</v>
      </c>
      <c r="C332" s="10" t="str">
        <f>'TP LISBON'!C8</f>
        <v>TP Lisbon</v>
      </c>
      <c r="D332" s="10">
        <f>'TP LISBON'!D8</f>
        <v>50</v>
      </c>
      <c r="E332" s="11">
        <f>'TP LISBON'!E8</f>
        <v>0.18135999999999999</v>
      </c>
      <c r="F332" s="41">
        <f>'TP LISBON'!F8</f>
        <v>50</v>
      </c>
      <c r="G332" s="11">
        <f>'TP LISBON'!G8</f>
        <v>0.82499999999999996</v>
      </c>
      <c r="H332" s="52">
        <f>'TP LISBON'!H8</f>
        <v>2.9702999999999999</v>
      </c>
      <c r="I332" s="10" t="str">
        <f>'TP LISBON'!I8</f>
        <v>ru=1</v>
      </c>
      <c r="J332" s="10">
        <f>'TP LISBON'!J8</f>
        <v>1</v>
      </c>
      <c r="K332" s="11">
        <f>'TP LISBON'!K8</f>
        <v>0.82500000000000007</v>
      </c>
      <c r="L332" s="173" t="str">
        <f>'TP LISBON'!L8</f>
        <v>p_eff = 50 , e0_prom = 0.825</v>
      </c>
    </row>
    <row r="333" spans="1:12" x14ac:dyDescent="0.25">
      <c r="A333" s="70"/>
      <c r="B333" s="10">
        <f>'TP LISBON'!B9</f>
        <v>3</v>
      </c>
      <c r="C333" s="10" t="str">
        <f>'TP LISBON'!C9</f>
        <v>TP Lisbon</v>
      </c>
      <c r="D333" s="10">
        <f>'TP LISBON'!D9</f>
        <v>50</v>
      </c>
      <c r="E333" s="11">
        <f>'TP LISBON'!E9</f>
        <v>0.16936999999999999</v>
      </c>
      <c r="F333" s="41">
        <f>'TP LISBON'!F9</f>
        <v>50</v>
      </c>
      <c r="G333" s="11">
        <f>'TP LISBON'!G9</f>
        <v>0.82499999999999996</v>
      </c>
      <c r="H333" s="52">
        <f>'TP LISBON'!H9</f>
        <v>6.8910900000000002</v>
      </c>
      <c r="I333" s="10" t="str">
        <f>'TP LISBON'!I9</f>
        <v>ru=1</v>
      </c>
      <c r="J333" s="10">
        <f>'TP LISBON'!J9</f>
        <v>1</v>
      </c>
      <c r="K333" s="11">
        <f>'TP LISBON'!K9</f>
        <v>0.82500000000000007</v>
      </c>
      <c r="L333" s="173" t="str">
        <f>'TP LISBON'!L9</f>
        <v>p_eff = 50 , e0_prom = 0.825</v>
      </c>
    </row>
    <row r="334" spans="1:12" x14ac:dyDescent="0.25">
      <c r="A334" s="70"/>
      <c r="B334" s="10">
        <f>'TP LISBON'!B10</f>
        <v>4</v>
      </c>
      <c r="C334" s="10" t="str">
        <f>'TP LISBON'!C10</f>
        <v>TP Lisbon</v>
      </c>
      <c r="D334" s="10">
        <f>'TP LISBON'!D10</f>
        <v>50</v>
      </c>
      <c r="E334" s="11">
        <f>'TP LISBON'!E10</f>
        <v>0.15978000000000001</v>
      </c>
      <c r="F334" s="41">
        <f>'TP LISBON'!F10</f>
        <v>50</v>
      </c>
      <c r="G334" s="11">
        <f>'TP LISBON'!G10</f>
        <v>0.82499999999999996</v>
      </c>
      <c r="H334" s="52">
        <f>'TP LISBON'!H10</f>
        <v>11.88119</v>
      </c>
      <c r="I334" s="10" t="str">
        <f>'TP LISBON'!I10</f>
        <v>ru=1</v>
      </c>
      <c r="J334" s="10">
        <f>'TP LISBON'!J10</f>
        <v>1</v>
      </c>
      <c r="K334" s="11">
        <f>'TP LISBON'!K10</f>
        <v>0.82500000000000007</v>
      </c>
      <c r="L334" s="173" t="str">
        <f>'TP LISBON'!L10</f>
        <v>p_eff = 50 , e0_prom = 0.825</v>
      </c>
    </row>
    <row r="335" spans="1:12" x14ac:dyDescent="0.25">
      <c r="A335" s="70"/>
      <c r="B335" s="10">
        <f>'TP LISBON'!B11</f>
        <v>5</v>
      </c>
      <c r="C335" s="10" t="str">
        <f>'TP LISBON'!C11</f>
        <v>TP Lisbon</v>
      </c>
      <c r="D335" s="10">
        <f>'TP LISBON'!D11</f>
        <v>50</v>
      </c>
      <c r="E335" s="11">
        <f>'TP LISBON'!E11</f>
        <v>0.14860000000000001</v>
      </c>
      <c r="F335" s="41">
        <f>'TP LISBON'!F11</f>
        <v>50</v>
      </c>
      <c r="G335" s="11">
        <f>'TP LISBON'!G11</f>
        <v>0.82499999999999996</v>
      </c>
      <c r="H335" s="52">
        <f>'TP LISBON'!H11</f>
        <v>20.910889999999998</v>
      </c>
      <c r="I335" s="10" t="str">
        <f>'TP LISBON'!I11</f>
        <v>ru=1</v>
      </c>
      <c r="J335" s="10">
        <f>'TP LISBON'!J11</f>
        <v>1</v>
      </c>
      <c r="K335" s="11">
        <f>'TP LISBON'!K11</f>
        <v>0.82500000000000007</v>
      </c>
      <c r="L335" s="173" t="str">
        <f>'TP LISBON'!L11</f>
        <v>p_eff = 50 , e0_prom = 0.825</v>
      </c>
    </row>
    <row r="336" spans="1:12" x14ac:dyDescent="0.25">
      <c r="A336" s="70"/>
      <c r="B336" s="10">
        <f>'TP LISBON'!B12</f>
        <v>6</v>
      </c>
      <c r="C336" s="10" t="str">
        <f>'TP LISBON'!C12</f>
        <v>TP Lisbon</v>
      </c>
      <c r="D336" s="10">
        <f>'TP LISBON'!D12</f>
        <v>50</v>
      </c>
      <c r="E336" s="11">
        <f>'TP LISBON'!E12</f>
        <v>0.14487</v>
      </c>
      <c r="F336" s="41">
        <f>'TP LISBON'!F12</f>
        <v>50</v>
      </c>
      <c r="G336" s="11">
        <f>'TP LISBON'!G12</f>
        <v>0.82499999999999996</v>
      </c>
      <c r="H336" s="52">
        <f>'TP LISBON'!H12</f>
        <v>29.94059</v>
      </c>
      <c r="I336" s="10" t="str">
        <f>'TP LISBON'!I12</f>
        <v>ru=1</v>
      </c>
      <c r="J336" s="10">
        <f>'TP LISBON'!J12</f>
        <v>1</v>
      </c>
      <c r="K336" s="11">
        <f>'TP LISBON'!K12</f>
        <v>0.82500000000000007</v>
      </c>
      <c r="L336" s="173" t="str">
        <f>'TP LISBON'!L12</f>
        <v>p_eff = 50 , e0_prom = 0.825</v>
      </c>
    </row>
    <row r="337" spans="1:12" x14ac:dyDescent="0.25">
      <c r="A337" s="70"/>
      <c r="B337" s="10">
        <f>'TP LISBON'!B13</f>
        <v>7</v>
      </c>
      <c r="C337" s="10" t="str">
        <f>'TP LISBON'!C13</f>
        <v>TP Lisbon</v>
      </c>
      <c r="D337" s="10">
        <f>'TP LISBON'!D13</f>
        <v>50</v>
      </c>
      <c r="E337" s="11">
        <f>'TP LISBON'!E13</f>
        <v>0.14274000000000001</v>
      </c>
      <c r="F337" s="41">
        <f>'TP LISBON'!F13</f>
        <v>50</v>
      </c>
      <c r="G337" s="11">
        <f>'TP LISBON'!G13</f>
        <v>0.82499999999999996</v>
      </c>
      <c r="H337" s="52">
        <f>'TP LISBON'!H13</f>
        <v>40.871290000000002</v>
      </c>
      <c r="I337" s="10" t="str">
        <f>'TP LISBON'!I13</f>
        <v>ru=1</v>
      </c>
      <c r="J337" s="10">
        <f>'TP LISBON'!J13</f>
        <v>1</v>
      </c>
      <c r="K337" s="11">
        <f>'TP LISBON'!K13</f>
        <v>0.82500000000000007</v>
      </c>
      <c r="L337" s="173" t="str">
        <f>'TP LISBON'!L13</f>
        <v>p_eff = 50 , e0_prom = 0.825</v>
      </c>
    </row>
    <row r="338" spans="1:12" x14ac:dyDescent="0.25">
      <c r="A338" s="70"/>
      <c r="B338" s="10">
        <f>'TP LISBON'!B14</f>
        <v>8</v>
      </c>
      <c r="C338" s="10" t="str">
        <f>'TP LISBON'!C14</f>
        <v>TP Lisbon</v>
      </c>
      <c r="D338" s="10">
        <f>'TP LISBON'!D14</f>
        <v>50</v>
      </c>
      <c r="E338" s="11">
        <f>'TP LISBON'!E14</f>
        <v>0.18029000000000001</v>
      </c>
      <c r="F338" s="41">
        <f>'TP LISBON'!F14</f>
        <v>50</v>
      </c>
      <c r="G338" s="11">
        <f>'TP LISBON'!G14</f>
        <v>0.86399999999999999</v>
      </c>
      <c r="H338" s="52">
        <f>'TP LISBON'!H14</f>
        <v>0.95050000000000001</v>
      </c>
      <c r="I338" s="10" t="str">
        <f>'TP LISBON'!I14</f>
        <v>ru=1</v>
      </c>
      <c r="J338" s="10">
        <f>'TP LISBON'!J14</f>
        <v>2</v>
      </c>
      <c r="K338" s="11">
        <f>'TP LISBON'!K14</f>
        <v>0.86399999999999999</v>
      </c>
      <c r="L338" s="173" t="str">
        <f>'TP LISBON'!L14</f>
        <v>p_eff = 50 , e0_prom = 0.864</v>
      </c>
    </row>
    <row r="339" spans="1:12" x14ac:dyDescent="0.25">
      <c r="A339" s="70"/>
      <c r="B339" s="10">
        <f>'TP LISBON'!B15</f>
        <v>9</v>
      </c>
      <c r="C339" s="10" t="str">
        <f>'TP LISBON'!C15</f>
        <v>TP Lisbon</v>
      </c>
      <c r="D339" s="10">
        <f>'TP LISBON'!D15</f>
        <v>50</v>
      </c>
      <c r="E339" s="11">
        <f>'TP LISBON'!E15</f>
        <v>0.15392</v>
      </c>
      <c r="F339" s="41">
        <f>'TP LISBON'!F15</f>
        <v>50</v>
      </c>
      <c r="G339" s="11">
        <f>'TP LISBON'!G15</f>
        <v>0.86399999999999999</v>
      </c>
      <c r="H339" s="52">
        <f>'TP LISBON'!H15</f>
        <v>5.9405900000000003</v>
      </c>
      <c r="I339" s="10" t="str">
        <f>'TP LISBON'!I15</f>
        <v>ru=1</v>
      </c>
      <c r="J339" s="10">
        <f>'TP LISBON'!J15</f>
        <v>2</v>
      </c>
      <c r="K339" s="11">
        <f>'TP LISBON'!K15</f>
        <v>0.86399999999999999</v>
      </c>
      <c r="L339" s="173" t="str">
        <f>'TP LISBON'!L15</f>
        <v>p_eff = 50 , e0_prom = 0.864</v>
      </c>
    </row>
    <row r="340" spans="1:12" x14ac:dyDescent="0.25">
      <c r="A340" s="70"/>
      <c r="B340" s="10">
        <f>'TP LISBON'!B16</f>
        <v>10</v>
      </c>
      <c r="C340" s="10" t="str">
        <f>'TP LISBON'!C16</f>
        <v>TP Lisbon</v>
      </c>
      <c r="D340" s="10">
        <f>'TP LISBON'!D16</f>
        <v>50</v>
      </c>
      <c r="E340" s="11">
        <f>'TP LISBON'!E16</f>
        <v>0.14806</v>
      </c>
      <c r="F340" s="41">
        <f>'TP LISBON'!F16</f>
        <v>50</v>
      </c>
      <c r="G340" s="11">
        <f>'TP LISBON'!G16</f>
        <v>0.86399999999999999</v>
      </c>
      <c r="H340" s="52">
        <f>'TP LISBON'!H16</f>
        <v>7.9603999999999999</v>
      </c>
      <c r="I340" s="10" t="str">
        <f>'TP LISBON'!I16</f>
        <v>ru=1</v>
      </c>
      <c r="J340" s="10">
        <f>'TP LISBON'!J16</f>
        <v>2</v>
      </c>
      <c r="K340" s="11">
        <f>'TP LISBON'!K16</f>
        <v>0.86399999999999999</v>
      </c>
      <c r="L340" s="173" t="str">
        <f>'TP LISBON'!L16</f>
        <v>p_eff = 50 , e0_prom = 0.864</v>
      </c>
    </row>
    <row r="341" spans="1:12" x14ac:dyDescent="0.25">
      <c r="A341" s="70"/>
      <c r="B341" s="10">
        <f>'TP LISBON'!B17</f>
        <v>11</v>
      </c>
      <c r="C341" s="10" t="str">
        <f>'TP LISBON'!C17</f>
        <v>TP Lisbon</v>
      </c>
      <c r="D341" s="10">
        <f>'TP LISBON'!D17</f>
        <v>50</v>
      </c>
      <c r="E341" s="11">
        <f>'TP LISBON'!E17</f>
        <v>0.14299999999999999</v>
      </c>
      <c r="F341" s="41">
        <f>'TP LISBON'!F17</f>
        <v>50</v>
      </c>
      <c r="G341" s="11">
        <f>'TP LISBON'!G17</f>
        <v>0.86399999999999999</v>
      </c>
      <c r="H341" s="52">
        <f>'TP LISBON'!H17</f>
        <v>12</v>
      </c>
      <c r="I341" s="10" t="str">
        <f>'TP LISBON'!I17</f>
        <v>ru=1</v>
      </c>
      <c r="J341" s="10">
        <f>'TP LISBON'!J17</f>
        <v>2</v>
      </c>
      <c r="K341" s="11">
        <f>'TP LISBON'!K17</f>
        <v>0.86399999999999999</v>
      </c>
      <c r="L341" s="173" t="str">
        <f>'TP LISBON'!L17</f>
        <v>p_eff = 50 , e0_prom = 0.864</v>
      </c>
    </row>
    <row r="342" spans="1:12" x14ac:dyDescent="0.25">
      <c r="A342" s="70"/>
      <c r="B342" s="10">
        <f>'TP LISBON'!B18</f>
        <v>12</v>
      </c>
      <c r="C342" s="10" t="str">
        <f>'TP LISBON'!C18</f>
        <v>TP Lisbon</v>
      </c>
      <c r="D342" s="10">
        <f>'TP LISBON'!D18</f>
        <v>50</v>
      </c>
      <c r="E342" s="11">
        <f>'TP LISBON'!E18</f>
        <v>0.12995000000000001</v>
      </c>
      <c r="F342" s="41">
        <f>'TP LISBON'!F18</f>
        <v>50</v>
      </c>
      <c r="G342" s="11">
        <f>'TP LISBON'!G18</f>
        <v>0.86399999999999999</v>
      </c>
      <c r="H342" s="52">
        <f>'TP LISBON'!H18</f>
        <v>22.930689999999998</v>
      </c>
      <c r="I342" s="10" t="str">
        <f>'TP LISBON'!I18</f>
        <v>ru=1</v>
      </c>
      <c r="J342" s="10">
        <f>'TP LISBON'!J18</f>
        <v>2</v>
      </c>
      <c r="K342" s="11">
        <f>'TP LISBON'!K18</f>
        <v>0.86399999999999999</v>
      </c>
      <c r="L342" s="173" t="str">
        <f>'TP LISBON'!L18</f>
        <v>p_eff = 50 , e0_prom = 0.864</v>
      </c>
    </row>
    <row r="343" spans="1:12" x14ac:dyDescent="0.25">
      <c r="A343" s="70"/>
      <c r="B343" s="10">
        <f>'TP LISBON'!B19</f>
        <v>13</v>
      </c>
      <c r="C343" s="10" t="str">
        <f>'TP LISBON'!C19</f>
        <v>TP Lisbon</v>
      </c>
      <c r="D343" s="10">
        <f>'TP LISBON'!D19</f>
        <v>50</v>
      </c>
      <c r="E343" s="11">
        <f>'TP LISBON'!E19</f>
        <v>0.12676000000000001</v>
      </c>
      <c r="F343" s="41">
        <f>'TP LISBON'!F19</f>
        <v>50</v>
      </c>
      <c r="G343" s="11">
        <f>'TP LISBON'!G19</f>
        <v>0.86399999999999999</v>
      </c>
      <c r="H343" s="52">
        <f>'TP LISBON'!H19</f>
        <v>31.9604</v>
      </c>
      <c r="I343" s="10" t="str">
        <f>'TP LISBON'!I19</f>
        <v>ru=1</v>
      </c>
      <c r="J343" s="10">
        <f>'TP LISBON'!J19</f>
        <v>2</v>
      </c>
      <c r="K343" s="11">
        <f>'TP LISBON'!K19</f>
        <v>0.86399999999999999</v>
      </c>
      <c r="L343" s="173" t="str">
        <f>'TP LISBON'!L19</f>
        <v>p_eff = 50 , e0_prom = 0.864</v>
      </c>
    </row>
    <row r="344" spans="1:12" x14ac:dyDescent="0.25">
      <c r="A344" s="70"/>
      <c r="B344" s="10">
        <f>'TP LISBON'!B20</f>
        <v>14</v>
      </c>
      <c r="C344" s="10" t="str">
        <f>'TP LISBON'!C20</f>
        <v>TP Lisbon</v>
      </c>
      <c r="D344" s="10">
        <f>'TP LISBON'!D20</f>
        <v>50</v>
      </c>
      <c r="E344" s="11">
        <f>'TP LISBON'!E20</f>
        <v>0.11797000000000001</v>
      </c>
      <c r="F344" s="41">
        <f>'TP LISBON'!F20</f>
        <v>50</v>
      </c>
      <c r="G344" s="11">
        <f>'TP LISBON'!G20</f>
        <v>0.86399999999999999</v>
      </c>
      <c r="H344" s="52">
        <f>'TP LISBON'!H20</f>
        <v>48</v>
      </c>
      <c r="I344" s="10" t="str">
        <f>'TP LISBON'!I20</f>
        <v>ru=1</v>
      </c>
      <c r="J344" s="10">
        <f>'TP LISBON'!J20</f>
        <v>2</v>
      </c>
      <c r="K344" s="11">
        <f>'TP LISBON'!K20</f>
        <v>0.86399999999999999</v>
      </c>
      <c r="L344" s="173" t="str">
        <f>'TP LISBON'!L20</f>
        <v>p_eff = 50 , e0_prom = 0.864</v>
      </c>
    </row>
    <row r="345" spans="1:12" x14ac:dyDescent="0.25">
      <c r="A345" s="70"/>
      <c r="B345" s="10">
        <f>'TP LISBON'!B21</f>
        <v>15</v>
      </c>
      <c r="C345" s="10" t="str">
        <f>'TP LISBON'!C21</f>
        <v>TP Lisbon</v>
      </c>
      <c r="D345" s="10">
        <f>'TP LISBON'!D21</f>
        <v>50</v>
      </c>
      <c r="E345" s="11">
        <f>'TP LISBON'!E21</f>
        <v>0.15817999999999999</v>
      </c>
      <c r="F345" s="41">
        <f>'TP LISBON'!F21</f>
        <v>50</v>
      </c>
      <c r="G345" s="11">
        <f>'TP LISBON'!G21</f>
        <v>0.90300000000000002</v>
      </c>
      <c r="H345" s="52">
        <f>'TP LISBON'!H21</f>
        <v>1.90099</v>
      </c>
      <c r="I345" s="10" t="str">
        <f>'TP LISBON'!I21</f>
        <v>ru=1</v>
      </c>
      <c r="J345" s="10">
        <f>'TP LISBON'!J21</f>
        <v>3</v>
      </c>
      <c r="K345" s="11">
        <f>'TP LISBON'!K21</f>
        <v>0.90300000000000025</v>
      </c>
      <c r="L345" s="173" t="str">
        <f>'TP LISBON'!L21</f>
        <v>p_eff = 50 , e0_prom = 0.903</v>
      </c>
    </row>
    <row r="346" spans="1:12" x14ac:dyDescent="0.25">
      <c r="A346" s="70"/>
      <c r="B346" s="10">
        <f>'TP LISBON'!B22</f>
        <v>16</v>
      </c>
      <c r="C346" s="10" t="str">
        <f>'TP LISBON'!C22</f>
        <v>TP Lisbon</v>
      </c>
      <c r="D346" s="10">
        <f>'TP LISBON'!D22</f>
        <v>50</v>
      </c>
      <c r="E346" s="11">
        <f>'TP LISBON'!E22</f>
        <v>0.14354</v>
      </c>
      <c r="F346" s="41">
        <f>'TP LISBON'!F22</f>
        <v>50</v>
      </c>
      <c r="G346" s="11">
        <f>'TP LISBON'!G22</f>
        <v>0.90300000000000002</v>
      </c>
      <c r="H346" s="52">
        <f>'TP LISBON'!H22</f>
        <v>5.9405900000000003</v>
      </c>
      <c r="I346" s="10" t="str">
        <f>'TP LISBON'!I22</f>
        <v>ru=1</v>
      </c>
      <c r="J346" s="10">
        <f>'TP LISBON'!J22</f>
        <v>3</v>
      </c>
      <c r="K346" s="11">
        <f>'TP LISBON'!K22</f>
        <v>0.90300000000000025</v>
      </c>
      <c r="L346" s="173" t="str">
        <f>'TP LISBON'!L22</f>
        <v>p_eff = 50 , e0_prom = 0.903</v>
      </c>
    </row>
    <row r="347" spans="1:12" x14ac:dyDescent="0.25">
      <c r="A347" s="70"/>
      <c r="B347" s="10">
        <f>'TP LISBON'!B23</f>
        <v>17</v>
      </c>
      <c r="C347" s="10" t="str">
        <f>'TP LISBON'!C23</f>
        <v>TP Lisbon</v>
      </c>
      <c r="D347" s="10">
        <f>'TP LISBON'!D23</f>
        <v>50</v>
      </c>
      <c r="E347" s="11">
        <f>'TP LISBON'!E23</f>
        <v>0.13688</v>
      </c>
      <c r="F347" s="41">
        <f>'TP LISBON'!F23</f>
        <v>50</v>
      </c>
      <c r="G347" s="11">
        <f>'TP LISBON'!G23</f>
        <v>0.90300000000000002</v>
      </c>
      <c r="H347" s="52">
        <f>'TP LISBON'!H23</f>
        <v>9.9802</v>
      </c>
      <c r="I347" s="10" t="str">
        <f>'TP LISBON'!I23</f>
        <v>ru=1</v>
      </c>
      <c r="J347" s="10">
        <f>'TP LISBON'!J23</f>
        <v>3</v>
      </c>
      <c r="K347" s="11">
        <f>'TP LISBON'!K23</f>
        <v>0.90300000000000025</v>
      </c>
      <c r="L347" s="173" t="str">
        <f>'TP LISBON'!L23</f>
        <v>p_eff = 50 , e0_prom = 0.903</v>
      </c>
    </row>
    <row r="348" spans="1:12" x14ac:dyDescent="0.25">
      <c r="A348" s="70"/>
      <c r="B348" s="10">
        <f>'TP LISBON'!B24</f>
        <v>18</v>
      </c>
      <c r="C348" s="10" t="str">
        <f>'TP LISBON'!C24</f>
        <v>TP Lisbon</v>
      </c>
      <c r="D348" s="10">
        <f>'TP LISBON'!D24</f>
        <v>50</v>
      </c>
      <c r="E348" s="11">
        <f>'TP LISBON'!E24</f>
        <v>0.12515999999999999</v>
      </c>
      <c r="F348" s="41">
        <f>'TP LISBON'!F24</f>
        <v>50</v>
      </c>
      <c r="G348" s="11">
        <f>'TP LISBON'!G24</f>
        <v>0.90300000000000002</v>
      </c>
      <c r="H348" s="52">
        <f>'TP LISBON'!H24</f>
        <v>14.9703</v>
      </c>
      <c r="I348" s="10" t="str">
        <f>'TP LISBON'!I24</f>
        <v>ru=1</v>
      </c>
      <c r="J348" s="10">
        <f>'TP LISBON'!J24</f>
        <v>3</v>
      </c>
      <c r="K348" s="11">
        <f>'TP LISBON'!K24</f>
        <v>0.90300000000000025</v>
      </c>
      <c r="L348" s="173" t="str">
        <f>'TP LISBON'!L24</f>
        <v>p_eff = 50 , e0_prom = 0.903</v>
      </c>
    </row>
    <row r="349" spans="1:12" x14ac:dyDescent="0.25">
      <c r="A349" s="70"/>
      <c r="B349" s="10">
        <f>'TP LISBON'!B25</f>
        <v>19</v>
      </c>
      <c r="C349" s="10" t="str">
        <f>'TP LISBON'!C25</f>
        <v>TP Lisbon</v>
      </c>
      <c r="D349" s="10">
        <f>'TP LISBON'!D25</f>
        <v>50</v>
      </c>
      <c r="E349" s="11">
        <f>'TP LISBON'!E25</f>
        <v>0.12329</v>
      </c>
      <c r="F349" s="41">
        <f>'TP LISBON'!F25</f>
        <v>50</v>
      </c>
      <c r="G349" s="11">
        <f>'TP LISBON'!G25</f>
        <v>0.90300000000000002</v>
      </c>
      <c r="H349" s="52">
        <f>'TP LISBON'!H25</f>
        <v>21.86139</v>
      </c>
      <c r="I349" s="10" t="str">
        <f>'TP LISBON'!I25</f>
        <v>ru=1</v>
      </c>
      <c r="J349" s="10">
        <f>'TP LISBON'!J25</f>
        <v>3</v>
      </c>
      <c r="K349" s="11">
        <f>'TP LISBON'!K25</f>
        <v>0.90300000000000025</v>
      </c>
      <c r="L349" s="173" t="str">
        <f>'TP LISBON'!L25</f>
        <v>p_eff = 50 , e0_prom = 0.903</v>
      </c>
    </row>
    <row r="350" spans="1:12" x14ac:dyDescent="0.25">
      <c r="A350" s="70"/>
      <c r="B350" s="10">
        <f>'TP LISBON'!B26</f>
        <v>20</v>
      </c>
      <c r="C350" s="10" t="str">
        <f>'TP LISBON'!C26</f>
        <v>TP Lisbon</v>
      </c>
      <c r="D350" s="10">
        <f>'TP LISBON'!D26</f>
        <v>50</v>
      </c>
      <c r="E350" s="11">
        <f>'TP LISBON'!E26</f>
        <v>0.11849999999999999</v>
      </c>
      <c r="F350" s="41">
        <f>'TP LISBON'!F26</f>
        <v>50</v>
      </c>
      <c r="G350" s="11">
        <f>'TP LISBON'!G26</f>
        <v>0.90300000000000002</v>
      </c>
      <c r="H350" s="52">
        <f>'TP LISBON'!H26</f>
        <v>25.90099</v>
      </c>
      <c r="I350" s="10" t="str">
        <f>'TP LISBON'!I26</f>
        <v>ru=1</v>
      </c>
      <c r="J350" s="10">
        <f>'TP LISBON'!J26</f>
        <v>3</v>
      </c>
      <c r="K350" s="11">
        <f>'TP LISBON'!K26</f>
        <v>0.90300000000000025</v>
      </c>
      <c r="L350" s="173" t="str">
        <f>'TP LISBON'!L26</f>
        <v>p_eff = 50 , e0_prom = 0.903</v>
      </c>
    </row>
    <row r="351" spans="1:12" x14ac:dyDescent="0.25">
      <c r="A351" s="70"/>
      <c r="B351" s="10">
        <f>'TP LISBON'!B27</f>
        <v>21</v>
      </c>
      <c r="C351" s="10" t="str">
        <f>'TP LISBON'!C27</f>
        <v>TP Lisbon</v>
      </c>
      <c r="D351" s="10">
        <f>'TP LISBON'!D27</f>
        <v>50</v>
      </c>
      <c r="E351" s="11">
        <f>'TP LISBON'!E27</f>
        <v>0.11237</v>
      </c>
      <c r="F351" s="41">
        <f>'TP LISBON'!F27</f>
        <v>50</v>
      </c>
      <c r="G351" s="11">
        <f>'TP LISBON'!G27</f>
        <v>0.90300000000000002</v>
      </c>
      <c r="H351" s="52">
        <f>'TP LISBON'!H27</f>
        <v>43.9604</v>
      </c>
      <c r="I351" s="10" t="str">
        <f>'TP LISBON'!I27</f>
        <v>ru=1</v>
      </c>
      <c r="J351" s="10">
        <f>'TP LISBON'!J27</f>
        <v>3</v>
      </c>
      <c r="K351" s="11">
        <f>'TP LISBON'!K27</f>
        <v>0.90300000000000025</v>
      </c>
      <c r="L351" s="173" t="str">
        <f>'TP LISBON'!L27</f>
        <v>p_eff = 50 , e0_prom = 0.903</v>
      </c>
    </row>
    <row r="352" spans="1:12" x14ac:dyDescent="0.25">
      <c r="A352" s="70"/>
      <c r="B352" s="10">
        <f>'TP LISBON'!B28</f>
        <v>22</v>
      </c>
      <c r="C352" s="10" t="str">
        <f>'TP LISBON'!C28</f>
        <v>TP Lisbon</v>
      </c>
      <c r="D352" s="10">
        <f>'TP LISBON'!D28</f>
        <v>100</v>
      </c>
      <c r="E352" s="11">
        <f>'TP LISBON'!E28</f>
        <v>0.14247000000000001</v>
      </c>
      <c r="F352" s="41">
        <f>'TP LISBON'!F28</f>
        <v>100</v>
      </c>
      <c r="G352" s="11">
        <f>'TP LISBON'!G28</f>
        <v>0.90300000000000002</v>
      </c>
      <c r="H352" s="52">
        <f>'TP LISBON'!H28</f>
        <v>1.90099</v>
      </c>
      <c r="I352" s="10" t="str">
        <f>'TP LISBON'!I28</f>
        <v>ru=1</v>
      </c>
      <c r="J352" s="10">
        <f>'TP LISBON'!J28</f>
        <v>4</v>
      </c>
      <c r="K352" s="11">
        <f>'TP LISBON'!K28</f>
        <v>0.90300000000000014</v>
      </c>
      <c r="L352" s="173" t="str">
        <f>'TP LISBON'!L28</f>
        <v>p_eff = 100 , e0_prom = 0.903</v>
      </c>
    </row>
    <row r="353" spans="1:12" x14ac:dyDescent="0.25">
      <c r="A353" s="70"/>
      <c r="B353" s="10">
        <f>'TP LISBON'!B29</f>
        <v>23</v>
      </c>
      <c r="C353" s="10" t="str">
        <f>'TP LISBON'!C29</f>
        <v>TP Lisbon</v>
      </c>
      <c r="D353" s="10">
        <f>'TP LISBON'!D29</f>
        <v>100</v>
      </c>
      <c r="E353" s="11">
        <f>'TP LISBON'!E29</f>
        <v>0.13528000000000001</v>
      </c>
      <c r="F353" s="41">
        <f>'TP LISBON'!F29</f>
        <v>100</v>
      </c>
      <c r="G353" s="11">
        <f>'TP LISBON'!G29</f>
        <v>0.90300000000000002</v>
      </c>
      <c r="H353" s="52">
        <f>'TP LISBON'!H29</f>
        <v>4.8712900000000001</v>
      </c>
      <c r="I353" s="10" t="str">
        <f>'TP LISBON'!I29</f>
        <v>ru=1</v>
      </c>
      <c r="J353" s="10">
        <f>'TP LISBON'!J29</f>
        <v>4</v>
      </c>
      <c r="K353" s="11">
        <f>'TP LISBON'!K29</f>
        <v>0.90300000000000014</v>
      </c>
      <c r="L353" s="173" t="str">
        <f>'TP LISBON'!L29</f>
        <v>p_eff = 100 , e0_prom = 0.903</v>
      </c>
    </row>
    <row r="354" spans="1:12" x14ac:dyDescent="0.25">
      <c r="A354" s="70"/>
      <c r="B354" s="10">
        <f>'TP LISBON'!B30</f>
        <v>24</v>
      </c>
      <c r="C354" s="10" t="str">
        <f>'TP LISBON'!C30</f>
        <v>TP Lisbon</v>
      </c>
      <c r="D354" s="10">
        <f>'TP LISBON'!D30</f>
        <v>100</v>
      </c>
      <c r="E354" s="11">
        <f>'TP LISBON'!E30</f>
        <v>0.12995000000000001</v>
      </c>
      <c r="F354" s="41">
        <f>'TP LISBON'!F30</f>
        <v>100</v>
      </c>
      <c r="G354" s="11">
        <f>'TP LISBON'!G30</f>
        <v>0.90300000000000002</v>
      </c>
      <c r="H354" s="52">
        <f>'TP LISBON'!H30</f>
        <v>8.9108900000000002</v>
      </c>
      <c r="I354" s="10" t="str">
        <f>'TP LISBON'!I30</f>
        <v>ru=1</v>
      </c>
      <c r="J354" s="10">
        <f>'TP LISBON'!J30</f>
        <v>4</v>
      </c>
      <c r="K354" s="11">
        <f>'TP LISBON'!K30</f>
        <v>0.90300000000000014</v>
      </c>
      <c r="L354" s="173" t="str">
        <f>'TP LISBON'!L30</f>
        <v>p_eff = 100 , e0_prom = 0.903</v>
      </c>
    </row>
    <row r="355" spans="1:12" x14ac:dyDescent="0.25">
      <c r="A355" s="70"/>
      <c r="B355" s="10">
        <f>'TP LISBON'!B31</f>
        <v>25</v>
      </c>
      <c r="C355" s="10" t="str">
        <f>'TP LISBON'!C31</f>
        <v>TP Lisbon</v>
      </c>
      <c r="D355" s="10">
        <f>'TP LISBON'!D31</f>
        <v>100</v>
      </c>
      <c r="E355" s="11">
        <f>'TP LISBON'!E31</f>
        <v>0.11849999999999999</v>
      </c>
      <c r="F355" s="41">
        <f>'TP LISBON'!F31</f>
        <v>100</v>
      </c>
      <c r="G355" s="11">
        <f>'TP LISBON'!G31</f>
        <v>0.90300000000000002</v>
      </c>
      <c r="H355" s="52">
        <f>'TP LISBON'!H31</f>
        <v>20.910889999999998</v>
      </c>
      <c r="I355" s="10" t="str">
        <f>'TP LISBON'!I31</f>
        <v>ru=1</v>
      </c>
      <c r="J355" s="10">
        <f>'TP LISBON'!J31</f>
        <v>4</v>
      </c>
      <c r="K355" s="11">
        <f>'TP LISBON'!K31</f>
        <v>0.90300000000000014</v>
      </c>
      <c r="L355" s="173" t="str">
        <f>'TP LISBON'!L31</f>
        <v>p_eff = 100 , e0_prom = 0.903</v>
      </c>
    </row>
    <row r="356" spans="1:12" x14ac:dyDescent="0.25">
      <c r="A356" s="70"/>
      <c r="B356" s="10">
        <f>'TP LISBON'!B32</f>
        <v>26</v>
      </c>
      <c r="C356" s="10" t="str">
        <f>'TP LISBON'!C32</f>
        <v>TP Lisbon</v>
      </c>
      <c r="D356" s="10">
        <f>'TP LISBON'!D32</f>
        <v>100</v>
      </c>
      <c r="E356" s="11">
        <f>'TP LISBON'!E32</f>
        <v>0.11024</v>
      </c>
      <c r="F356" s="41">
        <f>'TP LISBON'!F32</f>
        <v>100</v>
      </c>
      <c r="G356" s="11">
        <f>'TP LISBON'!G32</f>
        <v>0.90300000000000002</v>
      </c>
      <c r="H356" s="52">
        <f>'TP LISBON'!H32</f>
        <v>39.920789999999997</v>
      </c>
      <c r="I356" s="10" t="str">
        <f>'TP LISBON'!I32</f>
        <v>ru=1</v>
      </c>
      <c r="J356" s="10">
        <f>'TP LISBON'!J32</f>
        <v>4</v>
      </c>
      <c r="K356" s="11">
        <f>'TP LISBON'!K32</f>
        <v>0.90300000000000014</v>
      </c>
      <c r="L356" s="173" t="str">
        <f>'TP LISBON'!L32</f>
        <v>p_eff = 100 , e0_prom = 0.903</v>
      </c>
    </row>
    <row r="357" spans="1:12" x14ac:dyDescent="0.25">
      <c r="A357" s="70">
        <v>13</v>
      </c>
      <c r="B357" s="10" t="str">
        <f>BB!B7</f>
        <v>Hogar Freire - 1 - ru=1 - 4.5 m</v>
      </c>
      <c r="C357" s="10" t="str">
        <f>BB!C7</f>
        <v>Biobio</v>
      </c>
      <c r="D357" s="10">
        <f>BB!D7</f>
        <v>49.14</v>
      </c>
      <c r="E357" s="11">
        <f>BB!E7</f>
        <v>0.14499999999999999</v>
      </c>
      <c r="F357" s="41">
        <f>BB!F7</f>
        <v>49.14</v>
      </c>
      <c r="G357" s="11">
        <f>BB!G7</f>
        <v>0.78500000000000003</v>
      </c>
      <c r="H357" s="52">
        <f>BB!H7</f>
        <v>37.807920535666803</v>
      </c>
      <c r="I357" s="10" t="str">
        <f>BB!I7</f>
        <v>ru=1</v>
      </c>
      <c r="J357" s="10">
        <f>BB!J7</f>
        <v>1</v>
      </c>
      <c r="K357" s="11">
        <f>BB!K7</f>
        <v>0.78500000000000014</v>
      </c>
      <c r="L357" s="173" t="str">
        <f>BB!L7</f>
        <v>p_eff = 50 , e0_prom = 0.785</v>
      </c>
    </row>
    <row r="358" spans="1:12" x14ac:dyDescent="0.25">
      <c r="A358" s="70"/>
      <c r="B358" s="10" t="str">
        <f>BB!B8</f>
        <v>Hogar Freire - 3 - ru=1 - 4.5 m</v>
      </c>
      <c r="C358" s="10" t="str">
        <f>BB!C8</f>
        <v>Biobio</v>
      </c>
      <c r="D358" s="10">
        <f>BB!D8</f>
        <v>48.94</v>
      </c>
      <c r="E358" s="11">
        <f>BB!E8</f>
        <v>0.14000000000000001</v>
      </c>
      <c r="F358" s="41">
        <f>BB!F8</f>
        <v>48.94</v>
      </c>
      <c r="G358" s="11">
        <f>BB!G8</f>
        <v>0.79100000000000004</v>
      </c>
      <c r="H358" s="52">
        <f>BB!H8</f>
        <v>1403.1906791849999</v>
      </c>
      <c r="I358" s="10" t="str">
        <f>BB!I8</f>
        <v>ru=1</v>
      </c>
      <c r="J358" s="10" t="str">
        <f>BB!J8</f>
        <v>-</v>
      </c>
      <c r="K358" s="11" t="str">
        <f>BB!K8</f>
        <v>-</v>
      </c>
      <c r="L358" s="173" t="str">
        <f>BB!L8</f>
        <v>-</v>
      </c>
    </row>
    <row r="359" spans="1:12" x14ac:dyDescent="0.25">
      <c r="A359" s="70"/>
      <c r="B359" s="10" t="str">
        <f>BB!B9</f>
        <v>Hogar Freire - 4 - ru=1 - 4.5 m</v>
      </c>
      <c r="C359" s="10" t="str">
        <f>BB!C9</f>
        <v>Biobio</v>
      </c>
      <c r="D359" s="10">
        <f>BB!D9</f>
        <v>48.64</v>
      </c>
      <c r="E359" s="11">
        <f>BB!E9</f>
        <v>0.161</v>
      </c>
      <c r="F359" s="41">
        <f>BB!F9</f>
        <v>48.64</v>
      </c>
      <c r="G359" s="11">
        <f>BB!G9</f>
        <v>0.79</v>
      </c>
      <c r="H359" s="52">
        <f>BB!H9</f>
        <v>20.8938394922905</v>
      </c>
      <c r="I359" s="10" t="str">
        <f>BB!I9</f>
        <v>ru=1</v>
      </c>
      <c r="J359" s="10">
        <f>BB!J9</f>
        <v>1</v>
      </c>
      <c r="K359" s="11">
        <f>BB!K9</f>
        <v>0.78500000000000014</v>
      </c>
      <c r="L359" s="173" t="str">
        <f>BB!L9</f>
        <v>p_eff = 50 , e0_prom = 0.785</v>
      </c>
    </row>
    <row r="360" spans="1:12" x14ac:dyDescent="0.25">
      <c r="A360" s="70"/>
      <c r="B360" s="10" t="str">
        <f>BB!B10</f>
        <v>Hogar Freire - 5 - ru=1 - 4.5 m</v>
      </c>
      <c r="C360" s="10" t="str">
        <f>BB!C10</f>
        <v>Biobio</v>
      </c>
      <c r="D360" s="10">
        <f>BB!D10</f>
        <v>48.59</v>
      </c>
      <c r="E360" s="11">
        <f>BB!E10</f>
        <v>0.14399999999999999</v>
      </c>
      <c r="F360" s="41">
        <f>BB!F10</f>
        <v>48.59</v>
      </c>
      <c r="G360" s="11">
        <f>BB!G10</f>
        <v>0.78</v>
      </c>
      <c r="H360" s="52">
        <f>BB!H10</f>
        <v>39.969569154030602</v>
      </c>
      <c r="I360" s="10" t="str">
        <f>BB!I10</f>
        <v>ru=1</v>
      </c>
      <c r="J360" s="10">
        <f>BB!J10</f>
        <v>1</v>
      </c>
      <c r="K360" s="11">
        <f>BB!K10</f>
        <v>0.78500000000000014</v>
      </c>
      <c r="L360" s="173" t="str">
        <f>BB!L10</f>
        <v>p_eff = 50 , e0_prom = 0.785</v>
      </c>
    </row>
    <row r="361" spans="1:12" x14ac:dyDescent="0.25">
      <c r="A361" s="70"/>
      <c r="B361" s="10" t="str">
        <f>BB!B11</f>
        <v>Hogar Freire - 1 - 5% DA - 11 m</v>
      </c>
      <c r="C361" s="10" t="str">
        <f>BB!C11</f>
        <v>Biobio</v>
      </c>
      <c r="D361" s="10">
        <f>BB!D11</f>
        <v>102.91</v>
      </c>
      <c r="E361" s="11">
        <f>BB!E11</f>
        <v>0.19700000000000001</v>
      </c>
      <c r="F361" s="41">
        <f>BB!F11</f>
        <v>102.91</v>
      </c>
      <c r="G361" s="11">
        <f>BB!G11</f>
        <v>0.70099999999999996</v>
      </c>
      <c r="H361" s="52">
        <f>BB!H11</f>
        <v>22.005818662609251</v>
      </c>
      <c r="I361" s="10" t="str">
        <f>BB!I11</f>
        <v>5% DA</v>
      </c>
      <c r="J361" s="10">
        <f>BB!J11</f>
        <v>2</v>
      </c>
      <c r="K361" s="11">
        <f>BB!K11</f>
        <v>0.6915</v>
      </c>
      <c r="L361" s="173" t="str">
        <f>BB!L11</f>
        <v>p_eff = 50 , e0_prom = 0.692</v>
      </c>
    </row>
    <row r="362" spans="1:12" x14ac:dyDescent="0.25">
      <c r="A362" s="70"/>
      <c r="B362" s="10" t="str">
        <f>BB!B12</f>
        <v>Hogar Freire - 2 - 5% DA - 11 m</v>
      </c>
      <c r="C362" s="10" t="str">
        <f>BB!C12</f>
        <v>Biobio</v>
      </c>
      <c r="D362" s="10">
        <f>BB!D12</f>
        <v>104.06</v>
      </c>
      <c r="E362" s="11">
        <f>BB!E12</f>
        <v>0.20599999999999999</v>
      </c>
      <c r="F362" s="41">
        <f>BB!F12</f>
        <v>104.06</v>
      </c>
      <c r="G362" s="11">
        <f>BB!G12</f>
        <v>0.67100000000000004</v>
      </c>
      <c r="H362" s="52">
        <f>BB!H12</f>
        <v>20.098676088166549</v>
      </c>
      <c r="I362" s="10" t="str">
        <f>BB!I12</f>
        <v>5% DA</v>
      </c>
      <c r="J362" s="10">
        <f>BB!J12</f>
        <v>2</v>
      </c>
      <c r="K362" s="11">
        <f>BB!K12</f>
        <v>0.6915</v>
      </c>
      <c r="L362" s="173" t="str">
        <f>BB!L12</f>
        <v>p_eff = 50 , e0_prom = 0.692</v>
      </c>
    </row>
    <row r="363" spans="1:12" x14ac:dyDescent="0.25">
      <c r="A363" s="70"/>
      <c r="B363" s="10" t="str">
        <f>BB!B13</f>
        <v>Hogar Freire - 3 - 5% DA - 11 m</v>
      </c>
      <c r="C363" s="10" t="str">
        <f>BB!C13</f>
        <v>Biobio</v>
      </c>
      <c r="D363" s="10">
        <f>BB!D13</f>
        <v>103.65</v>
      </c>
      <c r="E363" s="11">
        <f>BB!E13</f>
        <v>0.32500000000000001</v>
      </c>
      <c r="F363" s="41">
        <f>BB!F13</f>
        <v>103.65</v>
      </c>
      <c r="G363" s="11">
        <f>BB!G13</f>
        <v>0.70899999999999996</v>
      </c>
      <c r="H363" s="52">
        <f>BB!H13</f>
        <v>3.8603974320377952</v>
      </c>
      <c r="I363" s="10" t="str">
        <f>BB!I13</f>
        <v>5% DA</v>
      </c>
      <c r="J363" s="10">
        <f>BB!J13</f>
        <v>2</v>
      </c>
      <c r="K363" s="11">
        <f>BB!K13</f>
        <v>0.6915</v>
      </c>
      <c r="L363" s="173" t="str">
        <f>BB!L13</f>
        <v>p_eff = 50 , e0_prom = 0.692</v>
      </c>
    </row>
    <row r="364" spans="1:12" x14ac:dyDescent="0.25">
      <c r="A364" s="70"/>
      <c r="B364" s="10" t="str">
        <f>BB!B14</f>
        <v>Hogar Freire - 4 - 5% DA - 11 m</v>
      </c>
      <c r="C364" s="10" t="str">
        <f>BB!C14</f>
        <v>Biobio</v>
      </c>
      <c r="D364" s="10">
        <f>BB!D14</f>
        <v>103.7</v>
      </c>
      <c r="E364" s="11">
        <f>BB!E14</f>
        <v>0.16900000000000001</v>
      </c>
      <c r="F364" s="41">
        <f>BB!F14</f>
        <v>103.7</v>
      </c>
      <c r="G364" s="11">
        <f>BB!G14</f>
        <v>0.68500000000000005</v>
      </c>
      <c r="H364" s="52">
        <f>BB!H14</f>
        <v>29.145192568009801</v>
      </c>
      <c r="I364" s="10" t="str">
        <f>BB!I14</f>
        <v>5% DA</v>
      </c>
      <c r="J364" s="10">
        <f>BB!J14</f>
        <v>2</v>
      </c>
      <c r="K364" s="11">
        <f>BB!K14</f>
        <v>0.6915</v>
      </c>
      <c r="L364" s="173" t="str">
        <f>BB!L14</f>
        <v>p_eff = 50 , e0_prom = 0.692</v>
      </c>
    </row>
    <row r="365" spans="1:12" x14ac:dyDescent="0.25">
      <c r="A365" s="70"/>
      <c r="B365" s="10" t="str">
        <f>BB!B15</f>
        <v>Hogar Freire - 1 - ru=1 - 11 m</v>
      </c>
      <c r="C365" s="10" t="str">
        <f>BB!C15</f>
        <v>Biobio</v>
      </c>
      <c r="D365" s="10">
        <f>BB!D15</f>
        <v>102.91</v>
      </c>
      <c r="E365" s="11">
        <f>BB!E15</f>
        <v>0.19700000000000001</v>
      </c>
      <c r="F365" s="41">
        <f>BB!F15</f>
        <v>102.91</v>
      </c>
      <c r="G365" s="11">
        <f>BB!G15</f>
        <v>0.70099999999999996</v>
      </c>
      <c r="H365" s="52">
        <f>BB!H15</f>
        <v>20.955087081782199</v>
      </c>
      <c r="I365" s="10" t="str">
        <f>BB!I15</f>
        <v>ru=1</v>
      </c>
      <c r="J365" s="10">
        <f>BB!J15</f>
        <v>3</v>
      </c>
      <c r="K365" s="11">
        <f>BB!K15</f>
        <v>0.6915</v>
      </c>
      <c r="L365" s="173" t="str">
        <f>BB!L15</f>
        <v>p_eff = 50 , e0_prom = 0.692</v>
      </c>
    </row>
    <row r="366" spans="1:12" x14ac:dyDescent="0.25">
      <c r="A366" s="70"/>
      <c r="B366" s="10" t="str">
        <f>BB!B16</f>
        <v>Hogar Freire - 2 - ru=1 - 11 m</v>
      </c>
      <c r="C366" s="10" t="str">
        <f>BB!C16</f>
        <v>Biobio</v>
      </c>
      <c r="D366" s="10">
        <f>BB!D16</f>
        <v>104.06</v>
      </c>
      <c r="E366" s="11">
        <f>BB!E16</f>
        <v>0.20599999999999999</v>
      </c>
      <c r="F366" s="41">
        <f>BB!F16</f>
        <v>104.06</v>
      </c>
      <c r="G366" s="11">
        <f>BB!G16</f>
        <v>0.67100000000000004</v>
      </c>
      <c r="H366" s="52">
        <f>BB!H16</f>
        <v>14.960189562706649</v>
      </c>
      <c r="I366" s="10" t="str">
        <f>BB!I16</f>
        <v>ru=1</v>
      </c>
      <c r="J366" s="10">
        <f>BB!J16</f>
        <v>3</v>
      </c>
      <c r="K366" s="11">
        <f>BB!K16</f>
        <v>0.6915</v>
      </c>
      <c r="L366" s="173" t="str">
        <f>BB!L16</f>
        <v>p_eff = 50 , e0_prom = 0.692</v>
      </c>
    </row>
    <row r="367" spans="1:12" x14ac:dyDescent="0.25">
      <c r="A367" s="70"/>
      <c r="B367" s="10" t="str">
        <f>BB!B17</f>
        <v>Hogar Freire - 3 - ru=1 - 11 m</v>
      </c>
      <c r="C367" s="10" t="str">
        <f>BB!C17</f>
        <v>Biobio</v>
      </c>
      <c r="D367" s="10">
        <f>BB!D17</f>
        <v>103.65</v>
      </c>
      <c r="E367" s="11">
        <f>BB!E17</f>
        <v>0.32500000000000001</v>
      </c>
      <c r="F367" s="41">
        <f>BB!F17</f>
        <v>103.65</v>
      </c>
      <c r="G367" s="11">
        <f>BB!G17</f>
        <v>0.70899999999999996</v>
      </c>
      <c r="H367" s="52">
        <f>BB!H17</f>
        <v>5.1531427046358402</v>
      </c>
      <c r="I367" s="10" t="str">
        <f>BB!I17</f>
        <v>ru=1</v>
      </c>
      <c r="J367" s="10">
        <f>BB!J17</f>
        <v>3</v>
      </c>
      <c r="K367" s="11">
        <f>BB!K17</f>
        <v>0.6915</v>
      </c>
      <c r="L367" s="173" t="str">
        <f>BB!L17</f>
        <v>p_eff = 50 , e0_prom = 0.692</v>
      </c>
    </row>
    <row r="368" spans="1:12" x14ac:dyDescent="0.25">
      <c r="A368" s="70"/>
      <c r="B368" s="10" t="str">
        <f>BB!B18</f>
        <v>Hogar Freire - 4 - ru=1 - 11 m</v>
      </c>
      <c r="C368" s="10" t="str">
        <f>BB!C18</f>
        <v>Biobio</v>
      </c>
      <c r="D368" s="10">
        <f>BB!D18</f>
        <v>103.7</v>
      </c>
      <c r="E368" s="11">
        <f>BB!E18</f>
        <v>0.16900000000000001</v>
      </c>
      <c r="F368" s="41">
        <f>BB!F18</f>
        <v>103.7</v>
      </c>
      <c r="G368" s="11">
        <f>BB!G18</f>
        <v>0.68500000000000005</v>
      </c>
      <c r="H368" s="52">
        <f>BB!H18</f>
        <v>26.798982947916901</v>
      </c>
      <c r="I368" s="10" t="str">
        <f>BB!I18</f>
        <v>ru=1</v>
      </c>
      <c r="J368" s="10">
        <f>BB!J18</f>
        <v>3</v>
      </c>
      <c r="K368" s="11">
        <f>BB!K18</f>
        <v>0.6915</v>
      </c>
      <c r="L368" s="173" t="str">
        <f>BB!L18</f>
        <v>p_eff = 50 , e0_prom = 0.692</v>
      </c>
    </row>
    <row r="369" spans="1:12" x14ac:dyDescent="0.25">
      <c r="A369" s="70">
        <v>14</v>
      </c>
      <c r="B369" s="10" t="str">
        <f>'REID BEDFORD'!B7</f>
        <v>RB-1</v>
      </c>
      <c r="C369" s="10" t="str">
        <f>'REID BEDFORD'!C7</f>
        <v>Reid Bedford</v>
      </c>
      <c r="D369" s="10">
        <f>'REID BEDFORD'!D7</f>
        <v>275.79039999999998</v>
      </c>
      <c r="E369" s="11">
        <f>'REID BEDFORD'!E7</f>
        <v>0.40100000000000002</v>
      </c>
      <c r="F369" s="41">
        <f>'REID BEDFORD'!F7</f>
        <v>275.79039999999998</v>
      </c>
      <c r="G369" s="11">
        <f>'REID BEDFORD'!G7</f>
        <v>0.67081004108520503</v>
      </c>
      <c r="H369" s="52">
        <f>'REID BEDFORD'!H7</f>
        <v>6</v>
      </c>
      <c r="I369" s="10" t="str">
        <f>'REID BEDFORD'!I7</f>
        <v>ru=1</v>
      </c>
      <c r="J369" s="10">
        <f>'REID BEDFORD'!J7</f>
        <v>5</v>
      </c>
      <c r="K369" s="11">
        <f>'REID BEDFORD'!K7</f>
        <v>0.6714506090147444</v>
      </c>
      <c r="L369" s="173" t="str">
        <f>'REID BEDFORD'!L7</f>
        <v>p_eff = 275.8 , e0_prom = 0.671</v>
      </c>
    </row>
    <row r="370" spans="1:12" x14ac:dyDescent="0.25">
      <c r="A370" s="70"/>
      <c r="B370" s="10" t="str">
        <f>'REID BEDFORD'!B8</f>
        <v>RB-2</v>
      </c>
      <c r="C370" s="10" t="str">
        <f>'REID BEDFORD'!C8</f>
        <v>Reid Bedford</v>
      </c>
      <c r="D370" s="10">
        <f>'REID BEDFORD'!D8</f>
        <v>275.79039999999998</v>
      </c>
      <c r="E370" s="11">
        <f>'REID BEDFORD'!E8</f>
        <v>0.36699999999999999</v>
      </c>
      <c r="F370" s="41">
        <f>'REID BEDFORD'!F8</f>
        <v>275.79039999999998</v>
      </c>
      <c r="G370" s="11">
        <f>'REID BEDFORD'!G8</f>
        <v>0.67913742416921652</v>
      </c>
      <c r="H370" s="52">
        <f>'REID BEDFORD'!H8</f>
        <v>8</v>
      </c>
      <c r="I370" s="10" t="str">
        <f>'REID BEDFORD'!I8</f>
        <v>ru=1</v>
      </c>
      <c r="J370" s="10">
        <f>'REID BEDFORD'!J8</f>
        <v>5</v>
      </c>
      <c r="K370" s="11">
        <f>'REID BEDFORD'!K8</f>
        <v>0.6714506090147444</v>
      </c>
      <c r="L370" s="173" t="str">
        <f>'REID BEDFORD'!L8</f>
        <v>p_eff = 275.8 , e0_prom = 0.671</v>
      </c>
    </row>
    <row r="371" spans="1:12" x14ac:dyDescent="0.25">
      <c r="A371" s="70"/>
      <c r="B371" s="10" t="str">
        <f>'REID BEDFORD'!B9</f>
        <v>RB-3</v>
      </c>
      <c r="C371" s="10" t="str">
        <f>'REID BEDFORD'!C9</f>
        <v>Reid Bedford</v>
      </c>
      <c r="D371" s="10">
        <f>'REID BEDFORD'!D9</f>
        <v>275.79039999999998</v>
      </c>
      <c r="E371" s="11">
        <f>'REID BEDFORD'!E9</f>
        <v>0.33600000000000002</v>
      </c>
      <c r="F371" s="41">
        <f>'REID BEDFORD'!F9</f>
        <v>275.79039999999998</v>
      </c>
      <c r="G371" s="11">
        <f>'REID BEDFORD'!G9</f>
        <v>0.66984918919089598</v>
      </c>
      <c r="H371" s="52">
        <f>'REID BEDFORD'!H9</f>
        <v>9</v>
      </c>
      <c r="I371" s="10" t="str">
        <f>'REID BEDFORD'!I9</f>
        <v>ru=1</v>
      </c>
      <c r="J371" s="10">
        <f>'REID BEDFORD'!J9</f>
        <v>5</v>
      </c>
      <c r="K371" s="11">
        <f>'REID BEDFORD'!K9</f>
        <v>0.6714506090147444</v>
      </c>
      <c r="L371" s="173" t="str">
        <f>'REID BEDFORD'!L9</f>
        <v>p_eff = 275.8 , e0_prom = 0.671</v>
      </c>
    </row>
    <row r="372" spans="1:12" x14ac:dyDescent="0.25">
      <c r="A372" s="70"/>
      <c r="B372" s="10" t="str">
        <f>'REID BEDFORD'!B10</f>
        <v>RB-4</v>
      </c>
      <c r="C372" s="10" t="str">
        <f>'REID BEDFORD'!C10</f>
        <v>Reid Bedford</v>
      </c>
      <c r="D372" s="10">
        <f>'REID BEDFORD'!D10</f>
        <v>275.79039999999998</v>
      </c>
      <c r="E372" s="11">
        <f>'REID BEDFORD'!E10</f>
        <v>0.30099999999999999</v>
      </c>
      <c r="F372" s="41">
        <f>'REID BEDFORD'!F10</f>
        <v>275.79039999999998</v>
      </c>
      <c r="G372" s="11">
        <f>'REID BEDFORD'!G10</f>
        <v>0.6695289052261264</v>
      </c>
      <c r="H372" s="52">
        <f>'REID BEDFORD'!H10</f>
        <v>14</v>
      </c>
      <c r="I372" s="10" t="str">
        <f>'REID BEDFORD'!I10</f>
        <v>ru=1</v>
      </c>
      <c r="J372" s="10">
        <f>'REID BEDFORD'!J10</f>
        <v>5</v>
      </c>
      <c r="K372" s="11">
        <f>'REID BEDFORD'!K10</f>
        <v>0.6714506090147444</v>
      </c>
      <c r="L372" s="173" t="str">
        <f>'REID BEDFORD'!L10</f>
        <v>p_eff = 275.8 , e0_prom = 0.671</v>
      </c>
    </row>
    <row r="373" spans="1:12" x14ac:dyDescent="0.25">
      <c r="A373" s="70"/>
      <c r="B373" s="10" t="str">
        <f>'REID BEDFORD'!B11</f>
        <v>RB-5</v>
      </c>
      <c r="C373" s="10" t="str">
        <f>'REID BEDFORD'!C11</f>
        <v>Reid Bedford</v>
      </c>
      <c r="D373" s="10">
        <f>'REID BEDFORD'!D11</f>
        <v>275.79039999999998</v>
      </c>
      <c r="E373" s="11">
        <f>'REID BEDFORD'!E11</f>
        <v>0.27100000000000002</v>
      </c>
      <c r="F373" s="41">
        <f>'REID BEDFORD'!F11</f>
        <v>275.79039999999998</v>
      </c>
      <c r="G373" s="11">
        <f>'REID BEDFORD'!G11</f>
        <v>0.66696663350796892</v>
      </c>
      <c r="H373" s="52">
        <f>'REID BEDFORD'!H11</f>
        <v>45</v>
      </c>
      <c r="I373" s="10" t="str">
        <f>'REID BEDFORD'!I11</f>
        <v>ru=1</v>
      </c>
      <c r="J373" s="10">
        <f>'REID BEDFORD'!J11</f>
        <v>5</v>
      </c>
      <c r="K373" s="11">
        <f>'REID BEDFORD'!K11</f>
        <v>0.6714506090147444</v>
      </c>
      <c r="L373" s="173" t="str">
        <f>'REID BEDFORD'!L11</f>
        <v>p_eff = 275.8 , e0_prom = 0.671</v>
      </c>
    </row>
    <row r="374" spans="1:12" x14ac:dyDescent="0.25">
      <c r="A374" s="70"/>
      <c r="B374" s="10" t="str">
        <f>'REID BEDFORD'!B12</f>
        <v>RB-6</v>
      </c>
      <c r="C374" s="10" t="str">
        <f>'REID BEDFORD'!C12</f>
        <v>Reid Bedford</v>
      </c>
      <c r="D374" s="10">
        <f>'REID BEDFORD'!D12</f>
        <v>275.79039999999998</v>
      </c>
      <c r="E374" s="11">
        <f>'REID BEDFORD'!E12</f>
        <v>0.26100000000000001</v>
      </c>
      <c r="F374" s="41">
        <f>'REID BEDFORD'!F12</f>
        <v>275.79039999999998</v>
      </c>
      <c r="G374" s="11">
        <f>'REID BEDFORD'!G12</f>
        <v>0.67241146090905346</v>
      </c>
      <c r="H374" s="52">
        <f>'REID BEDFORD'!H12</f>
        <v>47</v>
      </c>
      <c r="I374" s="10" t="str">
        <f>'REID BEDFORD'!I12</f>
        <v>ru=1</v>
      </c>
      <c r="J374" s="10">
        <f>'REID BEDFORD'!J12</f>
        <v>5</v>
      </c>
      <c r="K374" s="11">
        <f>'REID BEDFORD'!K12</f>
        <v>0.6714506090147444</v>
      </c>
      <c r="L374" s="173" t="str">
        <f>'REID BEDFORD'!L12</f>
        <v>p_eff = 275.8 , e0_prom = 0.671</v>
      </c>
    </row>
    <row r="375" spans="1:12" x14ac:dyDescent="0.25">
      <c r="A375" s="70"/>
      <c r="B375" s="10" t="str">
        <f>'REID BEDFORD'!B13</f>
        <v>RB-7</v>
      </c>
      <c r="C375" s="10" t="str">
        <f>'REID BEDFORD'!C13</f>
        <v>Reid Bedford</v>
      </c>
      <c r="D375" s="10">
        <f>'REID BEDFORD'!D13</f>
        <v>68.947599999999994</v>
      </c>
      <c r="E375" s="11">
        <f>'REID BEDFORD'!E13</f>
        <v>0.40200000000000002</v>
      </c>
      <c r="F375" s="41">
        <f>'REID BEDFORD'!F13</f>
        <v>68.947599999999994</v>
      </c>
      <c r="G375" s="11">
        <f>'REID BEDFORD'!G13</f>
        <v>0.67721572038059852</v>
      </c>
      <c r="H375" s="52">
        <f>'REID BEDFORD'!H13</f>
        <v>11</v>
      </c>
      <c r="I375" s="10" t="str">
        <f>'REID BEDFORD'!I13</f>
        <v>ru=1</v>
      </c>
      <c r="J375" s="10">
        <f>'REID BEDFORD'!J13</f>
        <v>4</v>
      </c>
      <c r="K375" s="11">
        <f>'REID BEDFORD'!K13</f>
        <v>0.67390611941131195</v>
      </c>
      <c r="L375" s="173" t="str">
        <f>'REID BEDFORD'!L13</f>
        <v>p_eff = 68.9 , e0_prom = 0.674</v>
      </c>
    </row>
    <row r="376" spans="1:12" x14ac:dyDescent="0.25">
      <c r="A376" s="70"/>
      <c r="B376" s="10" t="str">
        <f>'REID BEDFORD'!B14</f>
        <v>RB-8</v>
      </c>
      <c r="C376" s="10" t="str">
        <f>'REID BEDFORD'!C14</f>
        <v>Reid Bedford</v>
      </c>
      <c r="D376" s="10">
        <f>'REID BEDFORD'!D14</f>
        <v>68.947599999999994</v>
      </c>
      <c r="E376" s="11">
        <f>'REID BEDFORD'!E14</f>
        <v>0.35099999999999998</v>
      </c>
      <c r="F376" s="41">
        <f>'REID BEDFORD'!F14</f>
        <v>68.947599999999994</v>
      </c>
      <c r="G376" s="11">
        <f>'REID BEDFORD'!G14</f>
        <v>0.67433316469767146</v>
      </c>
      <c r="H376" s="52">
        <f>'REID BEDFORD'!H14</f>
        <v>247</v>
      </c>
      <c r="I376" s="10" t="str">
        <f>'REID BEDFORD'!I14</f>
        <v>ru=1</v>
      </c>
      <c r="J376" s="10">
        <f>'REID BEDFORD'!J14</f>
        <v>4</v>
      </c>
      <c r="K376" s="11">
        <f>'REID BEDFORD'!K14</f>
        <v>0.67390611941131195</v>
      </c>
      <c r="L376" s="173" t="str">
        <f>'REID BEDFORD'!L14</f>
        <v>p_eff = 68.9 , e0_prom = 0.674</v>
      </c>
    </row>
    <row r="377" spans="1:12" x14ac:dyDescent="0.25">
      <c r="A377" s="70"/>
      <c r="B377" s="10" t="str">
        <f>'REID BEDFORD'!B15</f>
        <v>RB-9</v>
      </c>
      <c r="C377" s="10" t="str">
        <f>'REID BEDFORD'!C15</f>
        <v>Reid Bedford</v>
      </c>
      <c r="D377" s="10">
        <f>'REID BEDFORD'!D15</f>
        <v>68.947599999999994</v>
      </c>
      <c r="E377" s="11">
        <f>'REID BEDFORD'!E15</f>
        <v>0.375</v>
      </c>
      <c r="F377" s="41">
        <f>'REID BEDFORD'!F15</f>
        <v>68.947599999999994</v>
      </c>
      <c r="G377" s="11">
        <f>'REID BEDFORD'!G15</f>
        <v>0.67433316469767146</v>
      </c>
      <c r="H377" s="52">
        <f>'REID BEDFORD'!H15</f>
        <v>48</v>
      </c>
      <c r="I377" s="10" t="str">
        <f>'REID BEDFORD'!I15</f>
        <v>ru=1</v>
      </c>
      <c r="J377" s="10">
        <f>'REID BEDFORD'!J15</f>
        <v>4</v>
      </c>
      <c r="K377" s="11">
        <f>'REID BEDFORD'!K15</f>
        <v>0.67390611941131195</v>
      </c>
      <c r="L377" s="173" t="str">
        <f>'REID BEDFORD'!L15</f>
        <v>p_eff = 68.9 , e0_prom = 0.674</v>
      </c>
    </row>
    <row r="378" spans="1:12" x14ac:dyDescent="0.25">
      <c r="A378" s="70"/>
      <c r="B378" s="10" t="str">
        <f>'REID BEDFORD'!B16</f>
        <v>RB-10</v>
      </c>
      <c r="C378" s="10" t="str">
        <f>'REID BEDFORD'!C16</f>
        <v>Reid Bedford</v>
      </c>
      <c r="D378" s="10">
        <f>'REID BEDFORD'!D16</f>
        <v>68.947599999999994</v>
      </c>
      <c r="E378" s="11">
        <f>'REID BEDFORD'!E16</f>
        <v>0.41199999999999998</v>
      </c>
      <c r="F378" s="41">
        <f>'REID BEDFORD'!F16</f>
        <v>68.947599999999994</v>
      </c>
      <c r="G378" s="11">
        <f>'REID BEDFORD'!G16</f>
        <v>0.67016947315566577</v>
      </c>
      <c r="H378" s="52">
        <f>'REID BEDFORD'!H16</f>
        <v>11</v>
      </c>
      <c r="I378" s="10" t="str">
        <f>'REID BEDFORD'!I16</f>
        <v>ru=1</v>
      </c>
      <c r="J378" s="10">
        <f>'REID BEDFORD'!J16</f>
        <v>4</v>
      </c>
      <c r="K378" s="11">
        <f>'REID BEDFORD'!K16</f>
        <v>0.67390611941131195</v>
      </c>
      <c r="L378" s="173" t="str">
        <f>'REID BEDFORD'!L16</f>
        <v>p_eff = 68.9 , e0_prom = 0.674</v>
      </c>
    </row>
    <row r="379" spans="1:12" x14ac:dyDescent="0.25">
      <c r="A379" s="70"/>
      <c r="B379" s="10" t="str">
        <f>'REID BEDFORD'!B17</f>
        <v>RB-11</v>
      </c>
      <c r="C379" s="10" t="str">
        <f>'REID BEDFORD'!C17</f>
        <v>Reid Bedford</v>
      </c>
      <c r="D379" s="10">
        <f>'REID BEDFORD'!D17</f>
        <v>68.947599999999994</v>
      </c>
      <c r="E379" s="11">
        <f>'REID BEDFORD'!E17</f>
        <v>0.441</v>
      </c>
      <c r="F379" s="41">
        <f>'REID BEDFORD'!F17</f>
        <v>68.947599999999994</v>
      </c>
      <c r="G379" s="11">
        <f>'REID BEDFORD'!G17</f>
        <v>0.67337231280336241</v>
      </c>
      <c r="H379" s="52">
        <f>'REID BEDFORD'!H17</f>
        <v>9</v>
      </c>
      <c r="I379" s="10" t="str">
        <f>'REID BEDFORD'!I17</f>
        <v>ru=1</v>
      </c>
      <c r="J379" s="10">
        <f>'REID BEDFORD'!J17</f>
        <v>4</v>
      </c>
      <c r="K379" s="11">
        <f>'REID BEDFORD'!K17</f>
        <v>0.67390611941131195</v>
      </c>
      <c r="L379" s="173" t="str">
        <f>'REID BEDFORD'!L17</f>
        <v>p_eff = 68.9 , e0_prom = 0.674</v>
      </c>
    </row>
    <row r="380" spans="1:12" x14ac:dyDescent="0.25">
      <c r="A380" s="70"/>
      <c r="B380" s="10" t="str">
        <f>'REID BEDFORD'!B18</f>
        <v>RB-12</v>
      </c>
      <c r="C380" s="10" t="str">
        <f>'REID BEDFORD'!C18</f>
        <v>Reid Bedford</v>
      </c>
      <c r="D380" s="10">
        <f>'REID BEDFORD'!D18</f>
        <v>68.947599999999994</v>
      </c>
      <c r="E380" s="11">
        <f>'REID BEDFORD'!E18</f>
        <v>0.49</v>
      </c>
      <c r="F380" s="41">
        <f>'REID BEDFORD'!F18</f>
        <v>68.947599999999994</v>
      </c>
      <c r="G380" s="11">
        <f>'REID BEDFORD'!G18</f>
        <v>0.67401288073290178</v>
      </c>
      <c r="H380" s="52">
        <f>'REID BEDFORD'!H18</f>
        <v>7</v>
      </c>
      <c r="I380" s="10" t="str">
        <f>'REID BEDFORD'!I18</f>
        <v>ru=1</v>
      </c>
      <c r="J380" s="10">
        <f>'REID BEDFORD'!J18</f>
        <v>4</v>
      </c>
      <c r="K380" s="11">
        <f>'REID BEDFORD'!K18</f>
        <v>0.67390611941131195</v>
      </c>
      <c r="L380" s="173" t="str">
        <f>'REID BEDFORD'!L18</f>
        <v>p_eff = 68.9 , e0_prom = 0.674</v>
      </c>
    </row>
    <row r="381" spans="1:12" x14ac:dyDescent="0.25">
      <c r="A381" s="70"/>
      <c r="B381" s="10" t="str">
        <f>'REID BEDFORD'!B19</f>
        <v>RB-13</v>
      </c>
      <c r="C381" s="10" t="str">
        <f>'REID BEDFORD'!C19</f>
        <v>Reid Bedford</v>
      </c>
      <c r="D381" s="10">
        <f>'REID BEDFORD'!D19</f>
        <v>137.89519999999999</v>
      </c>
      <c r="E381" s="11">
        <f>'REID BEDFORD'!E19</f>
        <v>0.46600000000000003</v>
      </c>
      <c r="F381" s="41">
        <f>'REID BEDFORD'!F19</f>
        <v>137.89519999999999</v>
      </c>
      <c r="G381" s="11">
        <f>'REID BEDFORD'!G19</f>
        <v>0.67177089297951409</v>
      </c>
      <c r="H381" s="52">
        <f>'REID BEDFORD'!H19</f>
        <v>6</v>
      </c>
      <c r="I381" s="10" t="str">
        <f>'REID BEDFORD'!I19</f>
        <v>ru=1</v>
      </c>
      <c r="J381" s="10" t="str">
        <f>'REID BEDFORD'!J19</f>
        <v>-</v>
      </c>
      <c r="K381" s="11" t="str">
        <f>'REID BEDFORD'!K19</f>
        <v>-</v>
      </c>
      <c r="L381" s="173" t="str">
        <f>'REID BEDFORD'!L19</f>
        <v>-</v>
      </c>
    </row>
    <row r="382" spans="1:12" x14ac:dyDescent="0.25">
      <c r="A382" s="70"/>
      <c r="B382" s="10" t="str">
        <f>'REID BEDFORD'!B20</f>
        <v>RB-14</v>
      </c>
      <c r="C382" s="10" t="str">
        <f>'REID BEDFORD'!C20</f>
        <v>Reid Bedford</v>
      </c>
      <c r="D382" s="10">
        <f>'REID BEDFORD'!D20</f>
        <v>551.58079999999995</v>
      </c>
      <c r="E382" s="11">
        <f>'REID BEDFORD'!E20</f>
        <v>0.23499999999999999</v>
      </c>
      <c r="F382" s="41">
        <f>'REID BEDFORD'!F20</f>
        <v>551.58079999999995</v>
      </c>
      <c r="G382" s="11">
        <f>'REID BEDFORD'!G20</f>
        <v>0.65863925042395743</v>
      </c>
      <c r="H382" s="52">
        <f>'REID BEDFORD'!H20</f>
        <v>22</v>
      </c>
      <c r="I382" s="10" t="str">
        <f>'REID BEDFORD'!I20</f>
        <v>ru=1</v>
      </c>
      <c r="J382" s="10">
        <f>'REID BEDFORD'!J20</f>
        <v>3</v>
      </c>
      <c r="K382" s="11">
        <f>'REID BEDFORD'!K20</f>
        <v>0.65823889546799541</v>
      </c>
      <c r="L382" s="173" t="str">
        <f>'REID BEDFORD'!L20</f>
        <v>p_eff = 551.6 , e0_prom = 0.658</v>
      </c>
    </row>
    <row r="383" spans="1:12" x14ac:dyDescent="0.25">
      <c r="A383" s="70"/>
      <c r="B383" s="10" t="str">
        <f>'REID BEDFORD'!B21</f>
        <v>RB-15</v>
      </c>
      <c r="C383" s="10" t="str">
        <f>'REID BEDFORD'!C21</f>
        <v>Reid Bedford</v>
      </c>
      <c r="D383" s="10">
        <f>'REID BEDFORD'!D21</f>
        <v>551.58079999999995</v>
      </c>
      <c r="E383" s="11">
        <f>'REID BEDFORD'!E21</f>
        <v>0.316</v>
      </c>
      <c r="F383" s="41">
        <f>'REID BEDFORD'!F21</f>
        <v>551.58079999999995</v>
      </c>
      <c r="G383" s="11">
        <f>'REID BEDFORD'!G21</f>
        <v>0.65895953438872712</v>
      </c>
      <c r="H383" s="52">
        <f>'REID BEDFORD'!H21</f>
        <v>5</v>
      </c>
      <c r="I383" s="10" t="str">
        <f>'REID BEDFORD'!I21</f>
        <v>ru=1</v>
      </c>
      <c r="J383" s="10">
        <f>'REID BEDFORD'!J21</f>
        <v>3</v>
      </c>
      <c r="K383" s="11">
        <f>'REID BEDFORD'!K21</f>
        <v>0.65823889546799541</v>
      </c>
      <c r="L383" s="173" t="str">
        <f>'REID BEDFORD'!L21</f>
        <v>p_eff = 551.6 , e0_prom = 0.658</v>
      </c>
    </row>
    <row r="384" spans="1:12" x14ac:dyDescent="0.25">
      <c r="A384" s="70"/>
      <c r="B384" s="10" t="str">
        <f>'REID BEDFORD'!B22</f>
        <v>RB-16</v>
      </c>
      <c r="C384" s="10" t="str">
        <f>'REID BEDFORD'!C22</f>
        <v>Reid Bedford</v>
      </c>
      <c r="D384" s="10">
        <f>'REID BEDFORD'!D22</f>
        <v>551.58079999999995</v>
      </c>
      <c r="E384" s="11">
        <f>'REID BEDFORD'!E22</f>
        <v>0.214</v>
      </c>
      <c r="F384" s="41">
        <f>'REID BEDFORD'!F22</f>
        <v>551.58079999999995</v>
      </c>
      <c r="G384" s="11">
        <f>'REID BEDFORD'!G22</f>
        <v>0.65799868249441817</v>
      </c>
      <c r="H384" s="52">
        <f>'REID BEDFORD'!H22</f>
        <v>22</v>
      </c>
      <c r="I384" s="10" t="str">
        <f>'REID BEDFORD'!I22</f>
        <v>ru=1</v>
      </c>
      <c r="J384" s="10">
        <f>'REID BEDFORD'!J22</f>
        <v>3</v>
      </c>
      <c r="K384" s="11">
        <f>'REID BEDFORD'!K22</f>
        <v>0.65823889546799541</v>
      </c>
      <c r="L384" s="173" t="str">
        <f>'REID BEDFORD'!L22</f>
        <v>p_eff = 551.6 , e0_prom = 0.658</v>
      </c>
    </row>
    <row r="385" spans="1:12" x14ac:dyDescent="0.25">
      <c r="A385" s="70"/>
      <c r="B385" s="10" t="str">
        <f>'REID BEDFORD'!B23</f>
        <v>RB-17</v>
      </c>
      <c r="C385" s="10" t="str">
        <f>'REID BEDFORD'!C23</f>
        <v>Reid Bedford</v>
      </c>
      <c r="D385" s="10">
        <f>'REID BEDFORD'!D23</f>
        <v>551.58079999999995</v>
      </c>
      <c r="E385" s="11">
        <f>'REID BEDFORD'!E23</f>
        <v>0.19700000000000001</v>
      </c>
      <c r="F385" s="41">
        <f>'REID BEDFORD'!F23</f>
        <v>551.58079999999995</v>
      </c>
      <c r="G385" s="11">
        <f>'REID BEDFORD'!G23</f>
        <v>0.6573581145648788</v>
      </c>
      <c r="H385" s="52">
        <f>'REID BEDFORD'!H23</f>
        <v>45</v>
      </c>
      <c r="I385" s="10" t="str">
        <f>'REID BEDFORD'!I23</f>
        <v>ru=1</v>
      </c>
      <c r="J385" s="10">
        <f>'REID BEDFORD'!J23</f>
        <v>3</v>
      </c>
      <c r="K385" s="11">
        <f>'REID BEDFORD'!K23</f>
        <v>0.65823889546799541</v>
      </c>
      <c r="L385" s="173" t="str">
        <f>'REID BEDFORD'!L23</f>
        <v>p_eff = 551.6 , e0_prom = 0.658</v>
      </c>
    </row>
    <row r="386" spans="1:12" x14ac:dyDescent="0.25">
      <c r="A386" s="70"/>
      <c r="B386" s="10" t="str">
        <f>'REID BEDFORD'!B24</f>
        <v>RB-18</v>
      </c>
      <c r="C386" s="10" t="str">
        <f>'REID BEDFORD'!C24</f>
        <v>Reid Bedford</v>
      </c>
      <c r="D386" s="10">
        <f>'REID BEDFORD'!D24</f>
        <v>68.947599999999994</v>
      </c>
      <c r="E386" s="11">
        <f>'REID BEDFORD'!E24</f>
        <v>0.31</v>
      </c>
      <c r="F386" s="41">
        <f>'REID BEDFORD'!F24</f>
        <v>68.947599999999994</v>
      </c>
      <c r="G386" s="11">
        <f>'REID BEDFORD'!G24</f>
        <v>0.73198427835621271</v>
      </c>
      <c r="H386" s="52">
        <f>'REID BEDFORD'!H24</f>
        <v>6</v>
      </c>
      <c r="I386" s="10" t="str">
        <f>'REID BEDFORD'!I24</f>
        <v>ru=1</v>
      </c>
      <c r="J386" s="10">
        <f>'REID BEDFORD'!J24</f>
        <v>1</v>
      </c>
      <c r="K386" s="11">
        <f>'REID BEDFORD'!K24</f>
        <v>0.73689529914934759</v>
      </c>
      <c r="L386" s="173" t="str">
        <f>'REID BEDFORD'!L24</f>
        <v>p_eff = 68.9 , e0_prom = 0.737</v>
      </c>
    </row>
    <row r="387" spans="1:12" x14ac:dyDescent="0.25">
      <c r="A387" s="70"/>
      <c r="B387" s="10" t="str">
        <f>'REID BEDFORD'!B25</f>
        <v>RB-19</v>
      </c>
      <c r="C387" s="10" t="str">
        <f>'REID BEDFORD'!C25</f>
        <v>Reid Bedford</v>
      </c>
      <c r="D387" s="10">
        <f>'REID BEDFORD'!D25</f>
        <v>68.947599999999994</v>
      </c>
      <c r="E387" s="11">
        <f>'REID BEDFORD'!E25</f>
        <v>0.28199999999999997</v>
      </c>
      <c r="F387" s="41">
        <f>'REID BEDFORD'!F25</f>
        <v>68.947599999999994</v>
      </c>
      <c r="G387" s="11">
        <f>'REID BEDFORD'!G25</f>
        <v>0.73967109351068483</v>
      </c>
      <c r="H387" s="52">
        <f>'REID BEDFORD'!H25</f>
        <v>12</v>
      </c>
      <c r="I387" s="10" t="str">
        <f>'REID BEDFORD'!I25</f>
        <v>ru=1</v>
      </c>
      <c r="J387" s="10">
        <f>'REID BEDFORD'!J25</f>
        <v>1</v>
      </c>
      <c r="K387" s="11">
        <f>'REID BEDFORD'!K25</f>
        <v>0.73689529914934759</v>
      </c>
      <c r="L387" s="173" t="str">
        <f>'REID BEDFORD'!L25</f>
        <v>p_eff = 68.9 , e0_prom = 0.737</v>
      </c>
    </row>
    <row r="388" spans="1:12" x14ac:dyDescent="0.25">
      <c r="A388" s="70"/>
      <c r="B388" s="10" t="str">
        <f>'REID BEDFORD'!B26</f>
        <v>RB-20</v>
      </c>
      <c r="C388" s="10" t="str">
        <f>'REID BEDFORD'!C26</f>
        <v>Reid Bedford</v>
      </c>
      <c r="D388" s="10">
        <f>'REID BEDFORD'!D26</f>
        <v>68.947599999999994</v>
      </c>
      <c r="E388" s="11">
        <f>'REID BEDFORD'!E26</f>
        <v>0.246</v>
      </c>
      <c r="F388" s="41">
        <f>'REID BEDFORD'!F26</f>
        <v>68.947599999999994</v>
      </c>
      <c r="G388" s="11">
        <f>'REID BEDFORD'!G26</f>
        <v>0.73903052558114546</v>
      </c>
      <c r="H388" s="52">
        <f>'REID BEDFORD'!H26</f>
        <v>24</v>
      </c>
      <c r="I388" s="10" t="str">
        <f>'REID BEDFORD'!I26</f>
        <v>ru=1</v>
      </c>
      <c r="J388" s="10">
        <f>'REID BEDFORD'!J26</f>
        <v>1</v>
      </c>
      <c r="K388" s="11">
        <f>'REID BEDFORD'!K26</f>
        <v>0.73689529914934759</v>
      </c>
      <c r="L388" s="173" t="str">
        <f>'REID BEDFORD'!L26</f>
        <v>p_eff = 68.9 , e0_prom = 0.737</v>
      </c>
    </row>
    <row r="389" spans="1:12" x14ac:dyDescent="0.25">
      <c r="A389" s="70"/>
      <c r="B389" s="10" t="str">
        <f>'REID BEDFORD'!B27</f>
        <v>RB-21</v>
      </c>
      <c r="C389" s="10" t="str">
        <f>'REID BEDFORD'!C27</f>
        <v>Reid Bedford</v>
      </c>
      <c r="D389" s="10">
        <f>'REID BEDFORD'!D27</f>
        <v>275.79039999999998</v>
      </c>
      <c r="E389" s="11">
        <f>'REID BEDFORD'!E27</f>
        <v>0.221</v>
      </c>
      <c r="F389" s="41">
        <f>'REID BEDFORD'!F27</f>
        <v>275.79039999999998</v>
      </c>
      <c r="G389" s="11">
        <f>'REID BEDFORD'!G27</f>
        <v>0.73806967368683651</v>
      </c>
      <c r="H389" s="52">
        <f>'REID BEDFORD'!H27</f>
        <v>11</v>
      </c>
      <c r="I389" s="10" t="str">
        <f>'REID BEDFORD'!I27</f>
        <v>ru=1</v>
      </c>
      <c r="J389" s="10">
        <f>'REID BEDFORD'!J27</f>
        <v>2</v>
      </c>
      <c r="K389" s="11">
        <f>'REID BEDFORD'!K27</f>
        <v>0.73256078949279813</v>
      </c>
      <c r="L389" s="173" t="str">
        <f>'REID BEDFORD'!L27</f>
        <v>p_eff = 275.8 , e0_prom = 0.733</v>
      </c>
    </row>
    <row r="390" spans="1:12" x14ac:dyDescent="0.25">
      <c r="A390" s="70"/>
      <c r="B390" s="10" t="str">
        <f>'REID BEDFORD'!B28</f>
        <v>RB-22</v>
      </c>
      <c r="C390" s="10" t="str">
        <f>'REID BEDFORD'!C28</f>
        <v>Reid Bedford</v>
      </c>
      <c r="D390" s="10">
        <f>'REID BEDFORD'!D28</f>
        <v>275.79039999999998</v>
      </c>
      <c r="E390" s="11">
        <f>'REID BEDFORD'!E28</f>
        <v>0.17199999999999999</v>
      </c>
      <c r="F390" s="41">
        <f>'REID BEDFORD'!F28</f>
        <v>275.79039999999998</v>
      </c>
      <c r="G390" s="11">
        <f>'REID BEDFORD'!G28</f>
        <v>0.72493803113127986</v>
      </c>
      <c r="H390" s="52">
        <f>'REID BEDFORD'!H28</f>
        <v>74</v>
      </c>
      <c r="I390" s="10" t="str">
        <f>'REID BEDFORD'!I28</f>
        <v>ru=1</v>
      </c>
      <c r="J390" s="10">
        <f>'REID BEDFORD'!J28</f>
        <v>2</v>
      </c>
      <c r="K390" s="11">
        <f>'REID BEDFORD'!K28</f>
        <v>0.73256078949279813</v>
      </c>
      <c r="L390" s="173" t="str">
        <f>'REID BEDFORD'!L28</f>
        <v>p_eff = 275.8 , e0_prom = 0.733</v>
      </c>
    </row>
    <row r="391" spans="1:12" x14ac:dyDescent="0.25">
      <c r="A391" s="70"/>
      <c r="B391" s="10" t="str">
        <f>'REID BEDFORD'!B29</f>
        <v>RB-23</v>
      </c>
      <c r="C391" s="10" t="str">
        <f>'REID BEDFORD'!C29</f>
        <v>Reid Bedford</v>
      </c>
      <c r="D391" s="10">
        <f>'REID BEDFORD'!D29</f>
        <v>275.79039999999998</v>
      </c>
      <c r="E391" s="11">
        <f>'REID BEDFORD'!E29</f>
        <v>0.191</v>
      </c>
      <c r="F391" s="41">
        <f>'REID BEDFORD'!F29</f>
        <v>275.79039999999998</v>
      </c>
      <c r="G391" s="11">
        <f>'REID BEDFORD'!G29</f>
        <v>0.72878143870851597</v>
      </c>
      <c r="H391" s="52">
        <f>'REID BEDFORD'!H29</f>
        <v>55</v>
      </c>
      <c r="I391" s="10" t="str">
        <f>'REID BEDFORD'!I29</f>
        <v>ru=1</v>
      </c>
      <c r="J391" s="10">
        <f>'REID BEDFORD'!J29</f>
        <v>2</v>
      </c>
      <c r="K391" s="11">
        <f>'REID BEDFORD'!K29</f>
        <v>0.73256078949279813</v>
      </c>
      <c r="L391" s="173" t="str">
        <f>'REID BEDFORD'!L29</f>
        <v>p_eff = 275.8 , e0_prom = 0.733</v>
      </c>
    </row>
    <row r="392" spans="1:12" x14ac:dyDescent="0.25">
      <c r="A392" s="70"/>
      <c r="B392" s="10" t="str">
        <f>'REID BEDFORD'!B30</f>
        <v>RB-24</v>
      </c>
      <c r="C392" s="10" t="str">
        <f>'REID BEDFORD'!C30</f>
        <v>Reid Bedford</v>
      </c>
      <c r="D392" s="10">
        <f>'REID BEDFORD'!D30</f>
        <v>275.79039999999998</v>
      </c>
      <c r="E392" s="11">
        <f>'REID BEDFORD'!E30</f>
        <v>0.20899999999999999</v>
      </c>
      <c r="F392" s="41">
        <f>'REID BEDFORD'!F30</f>
        <v>275.79039999999998</v>
      </c>
      <c r="G392" s="11">
        <f>'REID BEDFORD'!G30</f>
        <v>0.73774938972206683</v>
      </c>
      <c r="H392" s="52">
        <f>'REID BEDFORD'!H30</f>
        <v>18</v>
      </c>
      <c r="I392" s="10" t="str">
        <f>'REID BEDFORD'!I30</f>
        <v>ru=1</v>
      </c>
      <c r="J392" s="10">
        <f>'REID BEDFORD'!J30</f>
        <v>2</v>
      </c>
      <c r="K392" s="11">
        <f>'REID BEDFORD'!K30</f>
        <v>0.73256078949279813</v>
      </c>
      <c r="L392" s="173" t="str">
        <f>'REID BEDFORD'!L30</f>
        <v>p_eff = 275.8 , e0_prom = 0.733</v>
      </c>
    </row>
    <row r="393" spans="1:12" x14ac:dyDescent="0.25">
      <c r="A393" s="70"/>
      <c r="B393" s="10" t="str">
        <f>'REID BEDFORD'!B31</f>
        <v>RB-25</v>
      </c>
      <c r="C393" s="10" t="str">
        <f>'REID BEDFORD'!C31</f>
        <v>Reid Bedford</v>
      </c>
      <c r="D393" s="10">
        <f>'REID BEDFORD'!D31</f>
        <v>275.79039999999998</v>
      </c>
      <c r="E393" s="11">
        <f>'REID BEDFORD'!E31</f>
        <v>0.27500000000000002</v>
      </c>
      <c r="F393" s="41">
        <f>'REID BEDFORD'!F31</f>
        <v>275.79039999999998</v>
      </c>
      <c r="G393" s="11">
        <f>'REID BEDFORD'!G31</f>
        <v>0.73326541421529134</v>
      </c>
      <c r="H393" s="52">
        <f>'REID BEDFORD'!H31</f>
        <v>4</v>
      </c>
      <c r="I393" s="10" t="str">
        <f>'REID BEDFORD'!I31</f>
        <v>ru=1</v>
      </c>
      <c r="J393" s="10">
        <f>'REID BEDFORD'!J31</f>
        <v>2</v>
      </c>
      <c r="K393" s="11">
        <f>'REID BEDFORD'!K31</f>
        <v>0.73256078949279813</v>
      </c>
      <c r="L393" s="173" t="str">
        <f>'REID BEDFORD'!L31</f>
        <v>p_eff = 275.8 , e0_prom = 0.733</v>
      </c>
    </row>
    <row r="394" spans="1:12" x14ac:dyDescent="0.25">
      <c r="A394" s="70"/>
      <c r="B394" s="10" t="str">
        <f>'REID BEDFORD'!B32</f>
        <v>RB-26</v>
      </c>
      <c r="C394" s="10" t="str">
        <f>'REID BEDFORD'!C32</f>
        <v>Reid Bedford</v>
      </c>
      <c r="D394" s="10">
        <f>'REID BEDFORD'!D32</f>
        <v>68.947599999999994</v>
      </c>
      <c r="E394" s="11">
        <f>'REID BEDFORD'!E32</f>
        <v>0.44800000000000001</v>
      </c>
      <c r="F394" s="41">
        <f>'REID BEDFORD'!F32</f>
        <v>68.947599999999994</v>
      </c>
      <c r="G394" s="11">
        <f>'REID BEDFORD'!G32</f>
        <v>0.61091693967327609</v>
      </c>
      <c r="H394" s="52">
        <f>'REID BEDFORD'!H32</f>
        <v>49</v>
      </c>
      <c r="I394" s="10" t="str">
        <f>'REID BEDFORD'!I32</f>
        <v>ru=1</v>
      </c>
      <c r="J394" s="10">
        <f>'REID BEDFORD'!J32</f>
        <v>6</v>
      </c>
      <c r="K394" s="11">
        <f>'REID BEDFORD'!K32</f>
        <v>0.61123722363804578</v>
      </c>
      <c r="L394" s="173" t="str">
        <f>'REID BEDFORD'!L32</f>
        <v>p_eff = 68.9 , e0_prom = 0.611</v>
      </c>
    </row>
    <row r="395" spans="1:12" x14ac:dyDescent="0.25">
      <c r="A395" s="70"/>
      <c r="B395" s="10" t="str">
        <f>'REID BEDFORD'!B33</f>
        <v>RB-27</v>
      </c>
      <c r="C395" s="10" t="str">
        <f>'REID BEDFORD'!C33</f>
        <v>Reid Bedford</v>
      </c>
      <c r="D395" s="10">
        <f>'REID BEDFORD'!D33</f>
        <v>68.947599999999994</v>
      </c>
      <c r="E395" s="11">
        <f>'REID BEDFORD'!E33</f>
        <v>0.48599999999999999</v>
      </c>
      <c r="F395" s="41">
        <f>'REID BEDFORD'!F33</f>
        <v>68.947599999999994</v>
      </c>
      <c r="G395" s="11">
        <f>'REID BEDFORD'!G33</f>
        <v>0.61155750760281546</v>
      </c>
      <c r="H395" s="52">
        <f>'REID BEDFORD'!H33</f>
        <v>37</v>
      </c>
      <c r="I395" s="10" t="str">
        <f>'REID BEDFORD'!I33</f>
        <v>ru=1</v>
      </c>
      <c r="J395" s="10">
        <f>'REID BEDFORD'!J33</f>
        <v>6</v>
      </c>
      <c r="K395" s="11">
        <f>'REID BEDFORD'!K33</f>
        <v>0.61123722363804578</v>
      </c>
      <c r="L395" s="173" t="str">
        <f>'REID BEDFORD'!L33</f>
        <v>p_eff = 68.9 , e0_prom = 0.611</v>
      </c>
    </row>
    <row r="396" spans="1:12" x14ac:dyDescent="0.25">
      <c r="A396" s="70"/>
      <c r="B396" s="10" t="str">
        <f>'REID BEDFORD'!B34</f>
        <v>RB-28</v>
      </c>
      <c r="C396" s="10" t="str">
        <f>'REID BEDFORD'!C34</f>
        <v>Reid Bedford</v>
      </c>
      <c r="D396" s="10">
        <f>'REID BEDFORD'!D34</f>
        <v>275.79039999999998</v>
      </c>
      <c r="E396" s="11">
        <f>'REID BEDFORD'!E34</f>
        <v>0.40100000000000002</v>
      </c>
      <c r="F396" s="41">
        <f>'REID BEDFORD'!F34</f>
        <v>275.79039999999998</v>
      </c>
      <c r="G396" s="11">
        <f>'REID BEDFORD'!G34</f>
        <v>0.67081004108520503</v>
      </c>
      <c r="H396" s="52">
        <f>'REID BEDFORD'!H34</f>
        <v>9</v>
      </c>
      <c r="I396" s="10" t="str">
        <f>'REID BEDFORD'!I34</f>
        <v>5% DA</v>
      </c>
      <c r="J396" s="10">
        <f>'REID BEDFORD'!J34</f>
        <v>11</v>
      </c>
      <c r="K396" s="11">
        <f>'REID BEDFORD'!K34</f>
        <v>0.6714506090147444</v>
      </c>
      <c r="L396" s="173" t="str">
        <f>'REID BEDFORD'!L34</f>
        <v>p_eff = 275.8 , e0_prom = 0.671</v>
      </c>
    </row>
    <row r="397" spans="1:12" x14ac:dyDescent="0.25">
      <c r="A397" s="70"/>
      <c r="B397" s="10" t="str">
        <f>'REID BEDFORD'!B35</f>
        <v>RB-29</v>
      </c>
      <c r="C397" s="10" t="str">
        <f>'REID BEDFORD'!C35</f>
        <v>Reid Bedford</v>
      </c>
      <c r="D397" s="10">
        <f>'REID BEDFORD'!D35</f>
        <v>275.79039999999998</v>
      </c>
      <c r="E397" s="11">
        <f>'REID BEDFORD'!E35</f>
        <v>0.36699999999999999</v>
      </c>
      <c r="F397" s="41">
        <f>'REID BEDFORD'!F35</f>
        <v>275.79039999999998</v>
      </c>
      <c r="G397" s="11">
        <f>'REID BEDFORD'!G35</f>
        <v>0.67913742416921652</v>
      </c>
      <c r="H397" s="52">
        <f>'REID BEDFORD'!H35</f>
        <v>10</v>
      </c>
      <c r="I397" s="10" t="str">
        <f>'REID BEDFORD'!I35</f>
        <v>5% DA</v>
      </c>
      <c r="J397" s="10">
        <f>'REID BEDFORD'!J35</f>
        <v>11</v>
      </c>
      <c r="K397" s="11">
        <f>'REID BEDFORD'!K35</f>
        <v>0.6714506090147444</v>
      </c>
      <c r="L397" s="173" t="str">
        <f>'REID BEDFORD'!L35</f>
        <v>p_eff = 275.8 , e0_prom = 0.671</v>
      </c>
    </row>
    <row r="398" spans="1:12" x14ac:dyDescent="0.25">
      <c r="A398" s="70"/>
      <c r="B398" s="10" t="str">
        <f>'REID BEDFORD'!B36</f>
        <v>RB-30</v>
      </c>
      <c r="C398" s="10" t="str">
        <f>'REID BEDFORD'!C36</f>
        <v>Reid Bedford</v>
      </c>
      <c r="D398" s="10">
        <f>'REID BEDFORD'!D36</f>
        <v>275.79039999999998</v>
      </c>
      <c r="E398" s="11">
        <f>'REID BEDFORD'!E36</f>
        <v>0.33600000000000002</v>
      </c>
      <c r="F398" s="41">
        <f>'REID BEDFORD'!F36</f>
        <v>275.79039999999998</v>
      </c>
      <c r="G398" s="11">
        <f>'REID BEDFORD'!G36</f>
        <v>0.66984918919089598</v>
      </c>
      <c r="H398" s="52">
        <f>'REID BEDFORD'!H36</f>
        <v>12</v>
      </c>
      <c r="I398" s="10" t="str">
        <f>'REID BEDFORD'!I36</f>
        <v>5% DA</v>
      </c>
      <c r="J398" s="10">
        <f>'REID BEDFORD'!J36</f>
        <v>11</v>
      </c>
      <c r="K398" s="11">
        <f>'REID BEDFORD'!K36</f>
        <v>0.6714506090147444</v>
      </c>
      <c r="L398" s="173" t="str">
        <f>'REID BEDFORD'!L36</f>
        <v>p_eff = 275.8 , e0_prom = 0.671</v>
      </c>
    </row>
    <row r="399" spans="1:12" x14ac:dyDescent="0.25">
      <c r="A399" s="70"/>
      <c r="B399" s="10" t="str">
        <f>'REID BEDFORD'!B37</f>
        <v>RB-31</v>
      </c>
      <c r="C399" s="10" t="str">
        <f>'REID BEDFORD'!C37</f>
        <v>Reid Bedford</v>
      </c>
      <c r="D399" s="10">
        <f>'REID BEDFORD'!D37</f>
        <v>275.79039999999998</v>
      </c>
      <c r="E399" s="11">
        <f>'REID BEDFORD'!E37</f>
        <v>0.30099999999999999</v>
      </c>
      <c r="F399" s="41">
        <f>'REID BEDFORD'!F37</f>
        <v>275.79039999999998</v>
      </c>
      <c r="G399" s="11">
        <f>'REID BEDFORD'!G37</f>
        <v>0.6695289052261264</v>
      </c>
      <c r="H399" s="52">
        <f>'REID BEDFORD'!H37</f>
        <v>17</v>
      </c>
      <c r="I399" s="10" t="str">
        <f>'REID BEDFORD'!I37</f>
        <v>5% DA</v>
      </c>
      <c r="J399" s="10">
        <f>'REID BEDFORD'!J37</f>
        <v>11</v>
      </c>
      <c r="K399" s="11">
        <f>'REID BEDFORD'!K37</f>
        <v>0.6714506090147444</v>
      </c>
      <c r="L399" s="173" t="str">
        <f>'REID BEDFORD'!L37</f>
        <v>p_eff = 275.8 , e0_prom = 0.671</v>
      </c>
    </row>
    <row r="400" spans="1:12" x14ac:dyDescent="0.25">
      <c r="A400" s="70"/>
      <c r="B400" s="10" t="str">
        <f>'REID BEDFORD'!B38</f>
        <v>RB-32</v>
      </c>
      <c r="C400" s="10" t="str">
        <f>'REID BEDFORD'!C38</f>
        <v>Reid Bedford</v>
      </c>
      <c r="D400" s="10">
        <f>'REID BEDFORD'!D38</f>
        <v>275.79039999999998</v>
      </c>
      <c r="E400" s="11">
        <f>'REID BEDFORD'!E38</f>
        <v>0.27100000000000002</v>
      </c>
      <c r="F400" s="41">
        <f>'REID BEDFORD'!F38</f>
        <v>275.79039999999998</v>
      </c>
      <c r="G400" s="11">
        <f>'REID BEDFORD'!G38</f>
        <v>0.66696663350796892</v>
      </c>
      <c r="H400" s="52">
        <f>'REID BEDFORD'!H38</f>
        <v>48</v>
      </c>
      <c r="I400" s="10" t="str">
        <f>'REID BEDFORD'!I38</f>
        <v>5% DA</v>
      </c>
      <c r="J400" s="10">
        <f>'REID BEDFORD'!J38</f>
        <v>11</v>
      </c>
      <c r="K400" s="11">
        <f>'REID BEDFORD'!K38</f>
        <v>0.6714506090147444</v>
      </c>
      <c r="L400" s="173" t="str">
        <f>'REID BEDFORD'!L38</f>
        <v>p_eff = 275.8 , e0_prom = 0.671</v>
      </c>
    </row>
    <row r="401" spans="1:12" x14ac:dyDescent="0.25">
      <c r="A401" s="70"/>
      <c r="B401" s="10" t="str">
        <f>'REID BEDFORD'!B39</f>
        <v>RB-33</v>
      </c>
      <c r="C401" s="10" t="str">
        <f>'REID BEDFORD'!C39</f>
        <v>Reid Bedford</v>
      </c>
      <c r="D401" s="10">
        <f>'REID BEDFORD'!D39</f>
        <v>275.79039999999998</v>
      </c>
      <c r="E401" s="11">
        <f>'REID BEDFORD'!E39</f>
        <v>0.26100000000000001</v>
      </c>
      <c r="F401" s="41">
        <f>'REID BEDFORD'!F39</f>
        <v>275.79039999999998</v>
      </c>
      <c r="G401" s="11">
        <f>'REID BEDFORD'!G39</f>
        <v>0.67241146090905346</v>
      </c>
      <c r="H401" s="52">
        <f>'REID BEDFORD'!H39</f>
        <v>48</v>
      </c>
      <c r="I401" s="10" t="str">
        <f>'REID BEDFORD'!I39</f>
        <v>5% DA</v>
      </c>
      <c r="J401" s="10">
        <f>'REID BEDFORD'!J39</f>
        <v>11</v>
      </c>
      <c r="K401" s="11">
        <f>'REID BEDFORD'!K39</f>
        <v>0.6714506090147444</v>
      </c>
      <c r="L401" s="173" t="str">
        <f>'REID BEDFORD'!L39</f>
        <v>p_eff = 275.8 , e0_prom = 0.671</v>
      </c>
    </row>
    <row r="402" spans="1:12" x14ac:dyDescent="0.25">
      <c r="A402" s="70"/>
      <c r="B402" s="10" t="str">
        <f>'REID BEDFORD'!B40</f>
        <v>RB-34</v>
      </c>
      <c r="C402" s="10" t="str">
        <f>'REID BEDFORD'!C40</f>
        <v>Reid Bedford</v>
      </c>
      <c r="D402" s="10">
        <f>'REID BEDFORD'!D40</f>
        <v>68.947599999999994</v>
      </c>
      <c r="E402" s="11">
        <f>'REID BEDFORD'!E40</f>
        <v>0.40200000000000002</v>
      </c>
      <c r="F402" s="41">
        <f>'REID BEDFORD'!F40</f>
        <v>68.947599999999994</v>
      </c>
      <c r="G402" s="11">
        <f>'REID BEDFORD'!G40</f>
        <v>0.67721572038059852</v>
      </c>
      <c r="H402" s="52">
        <f>'REID BEDFORD'!H40</f>
        <v>15</v>
      </c>
      <c r="I402" s="10" t="str">
        <f>'REID BEDFORD'!I40</f>
        <v>5% DA</v>
      </c>
      <c r="J402" s="10">
        <f>'REID BEDFORD'!J40</f>
        <v>10</v>
      </c>
      <c r="K402" s="11">
        <f>'REID BEDFORD'!K40</f>
        <v>0.67390611941131195</v>
      </c>
      <c r="L402" s="173" t="str">
        <f>'REID BEDFORD'!L40</f>
        <v>p_eff = 68.9 , e0_prom = 0.674</v>
      </c>
    </row>
    <row r="403" spans="1:12" x14ac:dyDescent="0.25">
      <c r="A403" s="70"/>
      <c r="B403" s="10" t="str">
        <f>'REID BEDFORD'!B41</f>
        <v>RB-35</v>
      </c>
      <c r="C403" s="10" t="str">
        <f>'REID BEDFORD'!C41</f>
        <v>Reid Bedford</v>
      </c>
      <c r="D403" s="10">
        <f>'REID BEDFORD'!D41</f>
        <v>68.947599999999994</v>
      </c>
      <c r="E403" s="11">
        <f>'REID BEDFORD'!E41</f>
        <v>0.35099999999999998</v>
      </c>
      <c r="F403" s="41">
        <f>'REID BEDFORD'!F41</f>
        <v>68.947599999999994</v>
      </c>
      <c r="G403" s="11">
        <f>'REID BEDFORD'!G41</f>
        <v>0.67433316469767146</v>
      </c>
      <c r="H403" s="52">
        <f>'REID BEDFORD'!H41</f>
        <v>253</v>
      </c>
      <c r="I403" s="10" t="str">
        <f>'REID BEDFORD'!I41</f>
        <v>5% DA</v>
      </c>
      <c r="J403" s="10">
        <f>'REID BEDFORD'!J41</f>
        <v>10</v>
      </c>
      <c r="K403" s="11">
        <f>'REID BEDFORD'!K41</f>
        <v>0.67390611941131195</v>
      </c>
      <c r="L403" s="173" t="str">
        <f>'REID BEDFORD'!L41</f>
        <v>p_eff = 68.9 , e0_prom = 0.674</v>
      </c>
    </row>
    <row r="404" spans="1:12" x14ac:dyDescent="0.25">
      <c r="A404" s="70"/>
      <c r="B404" s="10" t="str">
        <f>'REID BEDFORD'!B42</f>
        <v>RB-36</v>
      </c>
      <c r="C404" s="10" t="str">
        <f>'REID BEDFORD'!C42</f>
        <v>Reid Bedford</v>
      </c>
      <c r="D404" s="10">
        <f>'REID BEDFORD'!D42</f>
        <v>68.947599999999994</v>
      </c>
      <c r="E404" s="11">
        <f>'REID BEDFORD'!E42</f>
        <v>0.375</v>
      </c>
      <c r="F404" s="41">
        <f>'REID BEDFORD'!F42</f>
        <v>68.947599999999994</v>
      </c>
      <c r="G404" s="11">
        <f>'REID BEDFORD'!G42</f>
        <v>0.67433316469767146</v>
      </c>
      <c r="H404" s="52">
        <f>'REID BEDFORD'!H42</f>
        <v>52</v>
      </c>
      <c r="I404" s="10" t="str">
        <f>'REID BEDFORD'!I42</f>
        <v>5% DA</v>
      </c>
      <c r="J404" s="10">
        <f>'REID BEDFORD'!J42</f>
        <v>10</v>
      </c>
      <c r="K404" s="11">
        <f>'REID BEDFORD'!K42</f>
        <v>0.67390611941131195</v>
      </c>
      <c r="L404" s="173" t="str">
        <f>'REID BEDFORD'!L42</f>
        <v>p_eff = 68.9 , e0_prom = 0.674</v>
      </c>
    </row>
    <row r="405" spans="1:12" x14ac:dyDescent="0.25">
      <c r="A405" s="70"/>
      <c r="B405" s="10" t="str">
        <f>'REID BEDFORD'!B43</f>
        <v>RB-37</v>
      </c>
      <c r="C405" s="10" t="str">
        <f>'REID BEDFORD'!C43</f>
        <v>Reid Bedford</v>
      </c>
      <c r="D405" s="10">
        <f>'REID BEDFORD'!D43</f>
        <v>68.947599999999994</v>
      </c>
      <c r="E405" s="11">
        <f>'REID BEDFORD'!E43</f>
        <v>0.41199999999999998</v>
      </c>
      <c r="F405" s="41">
        <f>'REID BEDFORD'!F43</f>
        <v>68.947599999999994</v>
      </c>
      <c r="G405" s="11">
        <f>'REID BEDFORD'!G43</f>
        <v>0.67016947315566577</v>
      </c>
      <c r="H405" s="52">
        <f>'REID BEDFORD'!H43</f>
        <v>15</v>
      </c>
      <c r="I405" s="10" t="str">
        <f>'REID BEDFORD'!I43</f>
        <v>5% DA</v>
      </c>
      <c r="J405" s="10">
        <f>'REID BEDFORD'!J43</f>
        <v>10</v>
      </c>
      <c r="K405" s="11">
        <f>'REID BEDFORD'!K43</f>
        <v>0.67390611941131195</v>
      </c>
      <c r="L405" s="173" t="str">
        <f>'REID BEDFORD'!L43</f>
        <v>p_eff = 68.9 , e0_prom = 0.674</v>
      </c>
    </row>
    <row r="406" spans="1:12" x14ac:dyDescent="0.25">
      <c r="A406" s="70"/>
      <c r="B406" s="10" t="str">
        <f>'REID BEDFORD'!B44</f>
        <v>RB-38</v>
      </c>
      <c r="C406" s="10" t="str">
        <f>'REID BEDFORD'!C44</f>
        <v>Reid Bedford</v>
      </c>
      <c r="D406" s="10">
        <f>'REID BEDFORD'!D44</f>
        <v>68.947599999999994</v>
      </c>
      <c r="E406" s="11">
        <f>'REID BEDFORD'!E44</f>
        <v>0.441</v>
      </c>
      <c r="F406" s="41">
        <f>'REID BEDFORD'!F44</f>
        <v>68.947599999999994</v>
      </c>
      <c r="G406" s="11">
        <f>'REID BEDFORD'!G44</f>
        <v>0.67337231280336241</v>
      </c>
      <c r="H406" s="52">
        <f>'REID BEDFORD'!H44</f>
        <v>15</v>
      </c>
      <c r="I406" s="10" t="str">
        <f>'REID BEDFORD'!I44</f>
        <v>5% DA</v>
      </c>
      <c r="J406" s="10">
        <f>'REID BEDFORD'!J44</f>
        <v>10</v>
      </c>
      <c r="K406" s="11">
        <f>'REID BEDFORD'!K44</f>
        <v>0.67390611941131195</v>
      </c>
      <c r="L406" s="173" t="str">
        <f>'REID BEDFORD'!L44</f>
        <v>p_eff = 68.9 , e0_prom = 0.674</v>
      </c>
    </row>
    <row r="407" spans="1:12" x14ac:dyDescent="0.25">
      <c r="A407" s="70"/>
      <c r="B407" s="10" t="str">
        <f>'REID BEDFORD'!B45</f>
        <v>RB-39</v>
      </c>
      <c r="C407" s="10" t="str">
        <f>'REID BEDFORD'!C45</f>
        <v>Reid Bedford</v>
      </c>
      <c r="D407" s="10">
        <f>'REID BEDFORD'!D45</f>
        <v>68.947599999999994</v>
      </c>
      <c r="E407" s="11">
        <f>'REID BEDFORD'!E45</f>
        <v>0.49</v>
      </c>
      <c r="F407" s="41">
        <f>'REID BEDFORD'!F45</f>
        <v>68.947599999999994</v>
      </c>
      <c r="G407" s="11">
        <f>'REID BEDFORD'!G45</f>
        <v>0.67401288073290178</v>
      </c>
      <c r="H407" s="52">
        <f>'REID BEDFORD'!H45</f>
        <v>13</v>
      </c>
      <c r="I407" s="10" t="str">
        <f>'REID BEDFORD'!I45</f>
        <v>5% DA</v>
      </c>
      <c r="J407" s="10">
        <f>'REID BEDFORD'!J45</f>
        <v>10</v>
      </c>
      <c r="K407" s="11">
        <f>'REID BEDFORD'!K45</f>
        <v>0.67390611941131195</v>
      </c>
      <c r="L407" s="173" t="str">
        <f>'REID BEDFORD'!L45</f>
        <v>p_eff = 68.9 , e0_prom = 0.674</v>
      </c>
    </row>
    <row r="408" spans="1:12" x14ac:dyDescent="0.25">
      <c r="A408" s="70"/>
      <c r="B408" s="10" t="str">
        <f>'REID BEDFORD'!B46</f>
        <v>RB-40</v>
      </c>
      <c r="C408" s="10" t="str">
        <f>'REID BEDFORD'!C46</f>
        <v>Reid Bedford</v>
      </c>
      <c r="D408" s="10">
        <f>'REID BEDFORD'!D46</f>
        <v>137.89519999999999</v>
      </c>
      <c r="E408" s="11">
        <f>'REID BEDFORD'!E46</f>
        <v>0.46600000000000003</v>
      </c>
      <c r="F408" s="41">
        <f>'REID BEDFORD'!F46</f>
        <v>137.89519999999999</v>
      </c>
      <c r="G408" s="11">
        <f>'REID BEDFORD'!G46</f>
        <v>0.67177089297951409</v>
      </c>
      <c r="H408" s="52">
        <f>'REID BEDFORD'!H46</f>
        <v>8</v>
      </c>
      <c r="I408" s="10" t="str">
        <f>'REID BEDFORD'!I46</f>
        <v>5% DA</v>
      </c>
      <c r="J408" s="10" t="str">
        <f>'REID BEDFORD'!J46</f>
        <v>-</v>
      </c>
      <c r="K408" s="11" t="str">
        <f>'REID BEDFORD'!K46</f>
        <v>-</v>
      </c>
      <c r="L408" s="173" t="str">
        <f>'REID BEDFORD'!L46</f>
        <v>-</v>
      </c>
    </row>
    <row r="409" spans="1:12" x14ac:dyDescent="0.25">
      <c r="A409" s="70"/>
      <c r="B409" s="10" t="str">
        <f>'REID BEDFORD'!B47</f>
        <v>RB-41</v>
      </c>
      <c r="C409" s="10" t="str">
        <f>'REID BEDFORD'!C47</f>
        <v>Reid Bedford</v>
      </c>
      <c r="D409" s="10">
        <f>'REID BEDFORD'!D47</f>
        <v>551.58079999999995</v>
      </c>
      <c r="E409" s="11">
        <f>'REID BEDFORD'!E47</f>
        <v>0.23499999999999999</v>
      </c>
      <c r="F409" s="41">
        <f>'REID BEDFORD'!F47</f>
        <v>551.58079999999995</v>
      </c>
      <c r="G409" s="11">
        <f>'REID BEDFORD'!G47</f>
        <v>0.65863925042395743</v>
      </c>
      <c r="H409" s="52">
        <f>'REID BEDFORD'!H47</f>
        <v>23</v>
      </c>
      <c r="I409" s="10" t="str">
        <f>'REID BEDFORD'!I47</f>
        <v>5% DA</v>
      </c>
      <c r="J409" s="10">
        <f>'REID BEDFORD'!J47</f>
        <v>9</v>
      </c>
      <c r="K409" s="11">
        <f>'REID BEDFORD'!K47</f>
        <v>0.65823889546799541</v>
      </c>
      <c r="L409" s="173" t="str">
        <f>'REID BEDFORD'!L47</f>
        <v>p_eff = 551.6 , e0_prom = 0.658</v>
      </c>
    </row>
    <row r="410" spans="1:12" x14ac:dyDescent="0.25">
      <c r="A410" s="70"/>
      <c r="B410" s="10" t="str">
        <f>'REID BEDFORD'!B48</f>
        <v>RB-42</v>
      </c>
      <c r="C410" s="10" t="str">
        <f>'REID BEDFORD'!C48</f>
        <v>Reid Bedford</v>
      </c>
      <c r="D410" s="10">
        <f>'REID BEDFORD'!D48</f>
        <v>551.58079999999995</v>
      </c>
      <c r="E410" s="11">
        <f>'REID BEDFORD'!E48</f>
        <v>0.316</v>
      </c>
      <c r="F410" s="41">
        <f>'REID BEDFORD'!F48</f>
        <v>551.58079999999995</v>
      </c>
      <c r="G410" s="11">
        <f>'REID BEDFORD'!G48</f>
        <v>0.65895953438872712</v>
      </c>
      <c r="H410" s="52">
        <f>'REID BEDFORD'!H48</f>
        <v>6</v>
      </c>
      <c r="I410" s="10" t="str">
        <f>'REID BEDFORD'!I48</f>
        <v>5% DA</v>
      </c>
      <c r="J410" s="10">
        <f>'REID BEDFORD'!J48</f>
        <v>9</v>
      </c>
      <c r="K410" s="11">
        <f>'REID BEDFORD'!K48</f>
        <v>0.65823889546799541</v>
      </c>
      <c r="L410" s="173" t="str">
        <f>'REID BEDFORD'!L48</f>
        <v>p_eff = 551.6 , e0_prom = 0.658</v>
      </c>
    </row>
    <row r="411" spans="1:12" x14ac:dyDescent="0.25">
      <c r="A411" s="70"/>
      <c r="B411" s="10" t="str">
        <f>'REID BEDFORD'!B49</f>
        <v>RB-43</v>
      </c>
      <c r="C411" s="10" t="str">
        <f>'REID BEDFORD'!C49</f>
        <v>Reid Bedford</v>
      </c>
      <c r="D411" s="10">
        <f>'REID BEDFORD'!D49</f>
        <v>551.58079999999995</v>
      </c>
      <c r="E411" s="11">
        <f>'REID BEDFORD'!E49</f>
        <v>0.214</v>
      </c>
      <c r="F411" s="41">
        <f>'REID BEDFORD'!F49</f>
        <v>551.58079999999995</v>
      </c>
      <c r="G411" s="11">
        <f>'REID BEDFORD'!G49</f>
        <v>0.65799868249441817</v>
      </c>
      <c r="H411" s="52">
        <f>'REID BEDFORD'!H49</f>
        <v>22</v>
      </c>
      <c r="I411" s="10" t="str">
        <f>'REID BEDFORD'!I49</f>
        <v>5% DA</v>
      </c>
      <c r="J411" s="10">
        <f>'REID BEDFORD'!J49</f>
        <v>9</v>
      </c>
      <c r="K411" s="11">
        <f>'REID BEDFORD'!K49</f>
        <v>0.65823889546799541</v>
      </c>
      <c r="L411" s="173" t="str">
        <f>'REID BEDFORD'!L49</f>
        <v>p_eff = 551.6 , e0_prom = 0.658</v>
      </c>
    </row>
    <row r="412" spans="1:12" x14ac:dyDescent="0.25">
      <c r="A412" s="70"/>
      <c r="B412" s="10" t="str">
        <f>'REID BEDFORD'!B50</f>
        <v>RB-44</v>
      </c>
      <c r="C412" s="10" t="str">
        <f>'REID BEDFORD'!C50</f>
        <v>Reid Bedford</v>
      </c>
      <c r="D412" s="10">
        <f>'REID BEDFORD'!D50</f>
        <v>551.58079999999995</v>
      </c>
      <c r="E412" s="11">
        <f>'REID BEDFORD'!E50</f>
        <v>0.19700000000000001</v>
      </c>
      <c r="F412" s="41">
        <f>'REID BEDFORD'!F50</f>
        <v>551.58079999999995</v>
      </c>
      <c r="G412" s="11">
        <f>'REID BEDFORD'!G50</f>
        <v>0.6573581145648788</v>
      </c>
      <c r="H412" s="52">
        <f>'REID BEDFORD'!H50</f>
        <v>46</v>
      </c>
      <c r="I412" s="10" t="str">
        <f>'REID BEDFORD'!I50</f>
        <v>5% DA</v>
      </c>
      <c r="J412" s="10">
        <f>'REID BEDFORD'!J50</f>
        <v>9</v>
      </c>
      <c r="K412" s="11">
        <f>'REID BEDFORD'!K50</f>
        <v>0.65823889546799541</v>
      </c>
      <c r="L412" s="173" t="str">
        <f>'REID BEDFORD'!L50</f>
        <v>p_eff = 551.6 , e0_prom = 0.658</v>
      </c>
    </row>
    <row r="413" spans="1:12" x14ac:dyDescent="0.25">
      <c r="A413" s="70"/>
      <c r="B413" s="10" t="str">
        <f>'REID BEDFORD'!B51</f>
        <v>RB-45</v>
      </c>
      <c r="C413" s="10" t="str">
        <f>'REID BEDFORD'!C51</f>
        <v>Reid Bedford</v>
      </c>
      <c r="D413" s="10">
        <f>'REID BEDFORD'!D51</f>
        <v>68.947599999999994</v>
      </c>
      <c r="E413" s="11">
        <f>'REID BEDFORD'!E51</f>
        <v>0.31</v>
      </c>
      <c r="F413" s="41">
        <f>'REID BEDFORD'!F51</f>
        <v>68.947599999999994</v>
      </c>
      <c r="G413" s="11">
        <f>'REID BEDFORD'!G51</f>
        <v>0.73198427835621271</v>
      </c>
      <c r="H413" s="52">
        <f>'REID BEDFORD'!H51</f>
        <v>7</v>
      </c>
      <c r="I413" s="10" t="str">
        <f>'REID BEDFORD'!I51</f>
        <v>5% DA</v>
      </c>
      <c r="J413" s="10">
        <f>'REID BEDFORD'!J51</f>
        <v>7</v>
      </c>
      <c r="K413" s="11">
        <f>'REID BEDFORD'!K51</f>
        <v>0.73689529914934759</v>
      </c>
      <c r="L413" s="173" t="str">
        <f>'REID BEDFORD'!L51</f>
        <v>p_eff = 68.9 , e0_prom = 0.737</v>
      </c>
    </row>
    <row r="414" spans="1:12" x14ac:dyDescent="0.25">
      <c r="A414" s="70"/>
      <c r="B414" s="10" t="str">
        <f>'REID BEDFORD'!B52</f>
        <v>RB-46</v>
      </c>
      <c r="C414" s="10" t="str">
        <f>'REID BEDFORD'!C52</f>
        <v>Reid Bedford</v>
      </c>
      <c r="D414" s="10">
        <f>'REID BEDFORD'!D52</f>
        <v>68.947599999999994</v>
      </c>
      <c r="E414" s="11">
        <f>'REID BEDFORD'!E52</f>
        <v>0.28199999999999997</v>
      </c>
      <c r="F414" s="41">
        <f>'REID BEDFORD'!F52</f>
        <v>68.947599999999994</v>
      </c>
      <c r="G414" s="11">
        <f>'REID BEDFORD'!G52</f>
        <v>0.73967109351068483</v>
      </c>
      <c r="H414" s="52">
        <f>'REID BEDFORD'!H52</f>
        <v>13</v>
      </c>
      <c r="I414" s="10" t="str">
        <f>'REID BEDFORD'!I52</f>
        <v>5% DA</v>
      </c>
      <c r="J414" s="10">
        <f>'REID BEDFORD'!J52</f>
        <v>7</v>
      </c>
      <c r="K414" s="11">
        <f>'REID BEDFORD'!K52</f>
        <v>0.73689529914934759</v>
      </c>
      <c r="L414" s="173" t="str">
        <f>'REID BEDFORD'!L52</f>
        <v>p_eff = 68.9 , e0_prom = 0.737</v>
      </c>
    </row>
    <row r="415" spans="1:12" x14ac:dyDescent="0.25">
      <c r="A415" s="70"/>
      <c r="B415" s="10" t="str">
        <f>'REID BEDFORD'!B53</f>
        <v>RB-47</v>
      </c>
      <c r="C415" s="10" t="str">
        <f>'REID BEDFORD'!C53</f>
        <v>Reid Bedford</v>
      </c>
      <c r="D415" s="10">
        <f>'REID BEDFORD'!D53</f>
        <v>68.947599999999994</v>
      </c>
      <c r="E415" s="11">
        <f>'REID BEDFORD'!E53</f>
        <v>0.246</v>
      </c>
      <c r="F415" s="41">
        <f>'REID BEDFORD'!F53</f>
        <v>68.947599999999994</v>
      </c>
      <c r="G415" s="11">
        <f>'REID BEDFORD'!G53</f>
        <v>0.73903052558114546</v>
      </c>
      <c r="H415" s="52">
        <f>'REID BEDFORD'!H53</f>
        <v>24</v>
      </c>
      <c r="I415" s="10" t="str">
        <f>'REID BEDFORD'!I53</f>
        <v>5% DA</v>
      </c>
      <c r="J415" s="10">
        <f>'REID BEDFORD'!J53</f>
        <v>7</v>
      </c>
      <c r="K415" s="11">
        <f>'REID BEDFORD'!K53</f>
        <v>0.73689529914934759</v>
      </c>
      <c r="L415" s="173" t="str">
        <f>'REID BEDFORD'!L53</f>
        <v>p_eff = 68.9 , e0_prom = 0.737</v>
      </c>
    </row>
    <row r="416" spans="1:12" x14ac:dyDescent="0.25">
      <c r="A416" s="70"/>
      <c r="B416" s="10" t="str">
        <f>'REID BEDFORD'!B54</f>
        <v>RB-48</v>
      </c>
      <c r="C416" s="10" t="str">
        <f>'REID BEDFORD'!C54</f>
        <v>Reid Bedford</v>
      </c>
      <c r="D416" s="10">
        <f>'REID BEDFORD'!D54</f>
        <v>275.79039999999998</v>
      </c>
      <c r="E416" s="11">
        <f>'REID BEDFORD'!E54</f>
        <v>0.221</v>
      </c>
      <c r="F416" s="41">
        <f>'REID BEDFORD'!F54</f>
        <v>275.79039999999998</v>
      </c>
      <c r="G416" s="11">
        <f>'REID BEDFORD'!G54</f>
        <v>0.73806967368683651</v>
      </c>
      <c r="H416" s="52">
        <f>'REID BEDFORD'!H54</f>
        <v>11</v>
      </c>
      <c r="I416" s="10" t="str">
        <f>'REID BEDFORD'!I54</f>
        <v>5% DA</v>
      </c>
      <c r="J416" s="10">
        <f>'REID BEDFORD'!J54</f>
        <v>8</v>
      </c>
      <c r="K416" s="11">
        <f>'REID BEDFORD'!K54</f>
        <v>0.73256078949279813</v>
      </c>
      <c r="L416" s="173" t="str">
        <f>'REID BEDFORD'!L54</f>
        <v>p_eff = 275.8 , e0_prom = 0.733</v>
      </c>
    </row>
    <row r="417" spans="1:12" x14ac:dyDescent="0.25">
      <c r="A417" s="70"/>
      <c r="B417" s="10" t="str">
        <f>'REID BEDFORD'!B55</f>
        <v>RB-49</v>
      </c>
      <c r="C417" s="10" t="str">
        <f>'REID BEDFORD'!C55</f>
        <v>Reid Bedford</v>
      </c>
      <c r="D417" s="10">
        <f>'REID BEDFORD'!D55</f>
        <v>275.79039999999998</v>
      </c>
      <c r="E417" s="11">
        <f>'REID BEDFORD'!E55</f>
        <v>0.17199999999999999</v>
      </c>
      <c r="F417" s="41">
        <f>'REID BEDFORD'!F55</f>
        <v>275.79039999999998</v>
      </c>
      <c r="G417" s="11">
        <f>'REID BEDFORD'!G55</f>
        <v>0.72493803113127986</v>
      </c>
      <c r="H417" s="52">
        <f>'REID BEDFORD'!H55</f>
        <v>75</v>
      </c>
      <c r="I417" s="10" t="str">
        <f>'REID BEDFORD'!I55</f>
        <v>5% DA</v>
      </c>
      <c r="J417" s="10">
        <f>'REID BEDFORD'!J55</f>
        <v>8</v>
      </c>
      <c r="K417" s="11">
        <f>'REID BEDFORD'!K55</f>
        <v>0.73256078949279813</v>
      </c>
      <c r="L417" s="173" t="str">
        <f>'REID BEDFORD'!L55</f>
        <v>p_eff = 275.8 , e0_prom = 0.733</v>
      </c>
    </row>
    <row r="418" spans="1:12" x14ac:dyDescent="0.25">
      <c r="A418" s="70"/>
      <c r="B418" s="10" t="str">
        <f>'REID BEDFORD'!B56</f>
        <v>RB-50</v>
      </c>
      <c r="C418" s="10" t="str">
        <f>'REID BEDFORD'!C56</f>
        <v>Reid Bedford</v>
      </c>
      <c r="D418" s="10">
        <f>'REID BEDFORD'!D56</f>
        <v>275.79039999999998</v>
      </c>
      <c r="E418" s="11">
        <f>'REID BEDFORD'!E56</f>
        <v>0.191</v>
      </c>
      <c r="F418" s="41">
        <f>'REID BEDFORD'!F56</f>
        <v>275.79039999999998</v>
      </c>
      <c r="G418" s="11">
        <f>'REID BEDFORD'!G56</f>
        <v>0.72878143870851597</v>
      </c>
      <c r="H418" s="52">
        <f>'REID BEDFORD'!H56</f>
        <v>55</v>
      </c>
      <c r="I418" s="10" t="str">
        <f>'REID BEDFORD'!I56</f>
        <v>5% DA</v>
      </c>
      <c r="J418" s="10">
        <f>'REID BEDFORD'!J56</f>
        <v>8</v>
      </c>
      <c r="K418" s="11">
        <f>'REID BEDFORD'!K56</f>
        <v>0.73256078949279813</v>
      </c>
      <c r="L418" s="173" t="str">
        <f>'REID BEDFORD'!L56</f>
        <v>p_eff = 275.8 , e0_prom = 0.733</v>
      </c>
    </row>
    <row r="419" spans="1:12" x14ac:dyDescent="0.25">
      <c r="A419" s="70"/>
      <c r="B419" s="10" t="str">
        <f>'REID BEDFORD'!B57</f>
        <v>RB-51</v>
      </c>
      <c r="C419" s="10" t="str">
        <f>'REID BEDFORD'!C57</f>
        <v>Reid Bedford</v>
      </c>
      <c r="D419" s="10">
        <f>'REID BEDFORD'!D57</f>
        <v>275.79039999999998</v>
      </c>
      <c r="E419" s="11">
        <f>'REID BEDFORD'!E57</f>
        <v>0.20899999999999999</v>
      </c>
      <c r="F419" s="41">
        <f>'REID BEDFORD'!F57</f>
        <v>275.79039999999998</v>
      </c>
      <c r="G419" s="11">
        <f>'REID BEDFORD'!G57</f>
        <v>0.73774938972206683</v>
      </c>
      <c r="H419" s="52">
        <f>'REID BEDFORD'!H57</f>
        <v>18</v>
      </c>
      <c r="I419" s="10" t="str">
        <f>'REID BEDFORD'!I57</f>
        <v>5% DA</v>
      </c>
      <c r="J419" s="10">
        <f>'REID BEDFORD'!J57</f>
        <v>8</v>
      </c>
      <c r="K419" s="11">
        <f>'REID BEDFORD'!K57</f>
        <v>0.73256078949279813</v>
      </c>
      <c r="L419" s="173" t="str">
        <f>'REID BEDFORD'!L57</f>
        <v>p_eff = 275.8 , e0_prom = 0.733</v>
      </c>
    </row>
    <row r="420" spans="1:12" x14ac:dyDescent="0.25">
      <c r="A420" s="70"/>
      <c r="B420" s="10" t="str">
        <f>'REID BEDFORD'!B58</f>
        <v>RB-52</v>
      </c>
      <c r="C420" s="10" t="str">
        <f>'REID BEDFORD'!C58</f>
        <v>Reid Bedford</v>
      </c>
      <c r="D420" s="10">
        <f>'REID BEDFORD'!D58</f>
        <v>275.79039999999998</v>
      </c>
      <c r="E420" s="11">
        <f>'REID BEDFORD'!E58</f>
        <v>0.27500000000000002</v>
      </c>
      <c r="F420" s="41">
        <f>'REID BEDFORD'!F58</f>
        <v>275.79039999999998</v>
      </c>
      <c r="G420" s="11">
        <f>'REID BEDFORD'!G58</f>
        <v>0.73326541421529134</v>
      </c>
      <c r="H420" s="52">
        <f>'REID BEDFORD'!H58</f>
        <v>4</v>
      </c>
      <c r="I420" s="10" t="str">
        <f>'REID BEDFORD'!I58</f>
        <v>5% DA</v>
      </c>
      <c r="J420" s="10">
        <f>'REID BEDFORD'!J58</f>
        <v>8</v>
      </c>
      <c r="K420" s="11">
        <f>'REID BEDFORD'!K58</f>
        <v>0.73256078949279813</v>
      </c>
      <c r="L420" s="173" t="str">
        <f>'REID BEDFORD'!L58</f>
        <v>p_eff = 275.8 , e0_prom = 0.733</v>
      </c>
    </row>
    <row r="421" spans="1:12" x14ac:dyDescent="0.25">
      <c r="A421" s="70"/>
      <c r="B421" s="10" t="str">
        <f>'REID BEDFORD'!B59</f>
        <v>RB-53</v>
      </c>
      <c r="C421" s="10" t="str">
        <f>'REID BEDFORD'!C59</f>
        <v>Reid Bedford</v>
      </c>
      <c r="D421" s="10">
        <f>'REID BEDFORD'!D59</f>
        <v>68.947599999999994</v>
      </c>
      <c r="E421" s="11">
        <f>'REID BEDFORD'!E59</f>
        <v>0.44800000000000001</v>
      </c>
      <c r="F421" s="41">
        <f>'REID BEDFORD'!F59</f>
        <v>68.947599999999994</v>
      </c>
      <c r="G421" s="11">
        <f>'REID BEDFORD'!G59</f>
        <v>0.61091693967327609</v>
      </c>
      <c r="H421" s="52">
        <f>'REID BEDFORD'!H59</f>
        <v>69</v>
      </c>
      <c r="I421" s="10" t="str">
        <f>'REID BEDFORD'!I59</f>
        <v>5% DA</v>
      </c>
      <c r="J421" s="10">
        <f>'REID BEDFORD'!J59</f>
        <v>12</v>
      </c>
      <c r="K421" s="11">
        <f>'REID BEDFORD'!K59</f>
        <v>0.61123722363804578</v>
      </c>
      <c r="L421" s="173" t="str">
        <f>'REID BEDFORD'!L59</f>
        <v>p_eff = 68.9 , e0_prom = 0.611</v>
      </c>
    </row>
    <row r="422" spans="1:12" x14ac:dyDescent="0.25">
      <c r="A422" s="70"/>
      <c r="B422" s="10" t="str">
        <f>'REID BEDFORD'!B60</f>
        <v>RB-54</v>
      </c>
      <c r="C422" s="10" t="str">
        <f>'REID BEDFORD'!C60</f>
        <v>Reid Bedford</v>
      </c>
      <c r="D422" s="10">
        <f>'REID BEDFORD'!D60</f>
        <v>68.947599999999994</v>
      </c>
      <c r="E422" s="11">
        <f>'REID BEDFORD'!E60</f>
        <v>0.48599999999999999</v>
      </c>
      <c r="F422" s="41">
        <f>'REID BEDFORD'!F60</f>
        <v>68.947599999999994</v>
      </c>
      <c r="G422" s="11">
        <f>'REID BEDFORD'!G60</f>
        <v>0.61155750760281546</v>
      </c>
      <c r="H422" s="52">
        <f>'REID BEDFORD'!H60</f>
        <v>51</v>
      </c>
      <c r="I422" s="10" t="str">
        <f>'REID BEDFORD'!I60</f>
        <v>5% DA</v>
      </c>
      <c r="J422" s="10">
        <f>'REID BEDFORD'!J60</f>
        <v>12</v>
      </c>
      <c r="K422" s="11">
        <f>'REID BEDFORD'!K60</f>
        <v>0.61123722363804578</v>
      </c>
      <c r="L422" s="173" t="str">
        <f>'REID BEDFORD'!L60</f>
        <v>p_eff = 68.9 , e0_prom = 0.611</v>
      </c>
    </row>
    <row r="423" spans="1:12" x14ac:dyDescent="0.25">
      <c r="A423" s="70">
        <v>15</v>
      </c>
      <c r="B423" s="10">
        <f>CHLEF!B7</f>
        <v>1</v>
      </c>
      <c r="C423" s="10" t="str">
        <f>CHLEF!C7</f>
        <v xml:space="preserve">Chlef </v>
      </c>
      <c r="D423" s="10">
        <f>CHLEF!D7</f>
        <v>100</v>
      </c>
      <c r="E423" s="11">
        <f>CHLEF!E7</f>
        <v>0.15</v>
      </c>
      <c r="F423" s="41">
        <f>CHLEF!F7</f>
        <v>100</v>
      </c>
      <c r="G423" s="11">
        <f>CHLEF!G7</f>
        <v>0.80615000000000003</v>
      </c>
      <c r="H423" s="52">
        <f>CHLEF!H7</f>
        <v>23</v>
      </c>
      <c r="I423" s="10" t="str">
        <f>CHLEF!I7</f>
        <v>ru=1</v>
      </c>
      <c r="J423" s="10">
        <f>CHLEF!J7</f>
        <v>1</v>
      </c>
      <c r="K423" s="11">
        <f>CHLEF!K7</f>
        <v>0.80615000000000003</v>
      </c>
      <c r="L423" s="173" t="str">
        <f>CHLEF!L7</f>
        <v>p_eff = 100 , e0_prom = 0.806</v>
      </c>
    </row>
    <row r="424" spans="1:12" x14ac:dyDescent="0.25">
      <c r="A424" s="70"/>
      <c r="B424" s="10">
        <f>CHLEF!B8</f>
        <v>2</v>
      </c>
      <c r="C424" s="10" t="str">
        <f>CHLEF!C8</f>
        <v xml:space="preserve">Chlef </v>
      </c>
      <c r="D424" s="10">
        <f>CHLEF!D8</f>
        <v>100</v>
      </c>
      <c r="E424" s="11">
        <f>CHLEF!E8</f>
        <v>0.25</v>
      </c>
      <c r="F424" s="41">
        <f>CHLEF!F8</f>
        <v>100</v>
      </c>
      <c r="G424" s="11">
        <f>CHLEF!G8</f>
        <v>0.80615000000000003</v>
      </c>
      <c r="H424" s="52">
        <f>CHLEF!H8</f>
        <v>3</v>
      </c>
      <c r="I424" s="10" t="str">
        <f>CHLEF!I8</f>
        <v>ru=1</v>
      </c>
      <c r="J424" s="10">
        <f>CHLEF!J8</f>
        <v>1</v>
      </c>
      <c r="K424" s="11">
        <f>CHLEF!K8</f>
        <v>0.80615000000000003</v>
      </c>
      <c r="L424" s="173" t="str">
        <f>CHLEF!L8</f>
        <v>p_eff = 100 , e0_prom = 0.806</v>
      </c>
    </row>
    <row r="425" spans="1:12" x14ac:dyDescent="0.25">
      <c r="A425" s="70"/>
      <c r="B425" s="10">
        <f>CHLEF!B9</f>
        <v>3</v>
      </c>
      <c r="C425" s="10" t="str">
        <f>CHLEF!C9</f>
        <v xml:space="preserve">Chlef </v>
      </c>
      <c r="D425" s="10">
        <f>CHLEF!D9</f>
        <v>100</v>
      </c>
      <c r="E425" s="11">
        <f>CHLEF!E9</f>
        <v>0.35</v>
      </c>
      <c r="F425" s="41">
        <f>CHLEF!F9</f>
        <v>100</v>
      </c>
      <c r="G425" s="11">
        <f>CHLEF!G9</f>
        <v>0.80615000000000003</v>
      </c>
      <c r="H425" s="52">
        <f>CHLEF!H9</f>
        <v>2</v>
      </c>
      <c r="I425" s="10" t="str">
        <f>CHLEF!I9</f>
        <v>ru=1</v>
      </c>
      <c r="J425" s="10">
        <f>CHLEF!J9</f>
        <v>1</v>
      </c>
      <c r="K425" s="11">
        <f>CHLEF!K9</f>
        <v>0.80615000000000003</v>
      </c>
      <c r="L425" s="173" t="str">
        <f>CHLEF!L9</f>
        <v>p_eff = 100 , e0_prom = 0.806</v>
      </c>
    </row>
    <row r="426" spans="1:12" x14ac:dyDescent="0.25">
      <c r="A426" s="70"/>
      <c r="B426" s="10">
        <f>CHLEF!B10</f>
        <v>4</v>
      </c>
      <c r="C426" s="10" t="str">
        <f>CHLEF!C10</f>
        <v xml:space="preserve">Chlef </v>
      </c>
      <c r="D426" s="10">
        <f>CHLEF!D10</f>
        <v>100</v>
      </c>
      <c r="E426" s="11">
        <f>CHLEF!E10</f>
        <v>0.15</v>
      </c>
      <c r="F426" s="41">
        <f>CHLEF!F10</f>
        <v>100</v>
      </c>
      <c r="G426" s="11">
        <f>CHLEF!G10</f>
        <v>0.69450000000000001</v>
      </c>
      <c r="H426" s="52">
        <f>CHLEF!H10</f>
        <v>70</v>
      </c>
      <c r="I426" s="10" t="str">
        <f>CHLEF!I10</f>
        <v>ru=1</v>
      </c>
      <c r="J426" s="10">
        <f>CHLEF!J10</f>
        <v>2</v>
      </c>
      <c r="K426" s="11">
        <f>CHLEF!K10</f>
        <v>0.69450000000000001</v>
      </c>
      <c r="L426" s="173" t="str">
        <f>CHLEF!L10</f>
        <v>p_eff = 100 , e0_prom = 0.695</v>
      </c>
    </row>
    <row r="427" spans="1:12" x14ac:dyDescent="0.25">
      <c r="A427" s="70"/>
      <c r="B427" s="10">
        <f>CHLEF!B11</f>
        <v>5</v>
      </c>
      <c r="C427" s="10" t="str">
        <f>CHLEF!C11</f>
        <v xml:space="preserve">Chlef </v>
      </c>
      <c r="D427" s="10">
        <f>CHLEF!D11</f>
        <v>100</v>
      </c>
      <c r="E427" s="11">
        <f>CHLEF!E11</f>
        <v>0.25</v>
      </c>
      <c r="F427" s="41">
        <f>CHLEF!F11</f>
        <v>100</v>
      </c>
      <c r="G427" s="11">
        <f>CHLEF!G11</f>
        <v>0.69450000000000001</v>
      </c>
      <c r="H427" s="52">
        <f>CHLEF!H11</f>
        <v>6</v>
      </c>
      <c r="I427" s="10" t="str">
        <f>CHLEF!I11</f>
        <v>ru=1</v>
      </c>
      <c r="J427" s="10">
        <f>CHLEF!J11</f>
        <v>2</v>
      </c>
      <c r="K427" s="11">
        <f>CHLEF!K11</f>
        <v>0.69450000000000001</v>
      </c>
      <c r="L427" s="173" t="str">
        <f>CHLEF!L11</f>
        <v>p_eff = 100 , e0_prom = 0.695</v>
      </c>
    </row>
    <row r="428" spans="1:12" x14ac:dyDescent="0.25">
      <c r="A428" s="70"/>
      <c r="B428" s="10">
        <f>CHLEF!B12</f>
        <v>6</v>
      </c>
      <c r="C428" s="10" t="str">
        <f>CHLEF!C12</f>
        <v xml:space="preserve">Chlef </v>
      </c>
      <c r="D428" s="10">
        <f>CHLEF!D12</f>
        <v>100</v>
      </c>
      <c r="E428" s="11">
        <f>CHLEF!E12</f>
        <v>0.35</v>
      </c>
      <c r="F428" s="41">
        <f>CHLEF!F12</f>
        <v>100</v>
      </c>
      <c r="G428" s="11">
        <f>CHLEF!G12</f>
        <v>0.69450000000000001</v>
      </c>
      <c r="H428" s="52">
        <f>CHLEF!H12</f>
        <v>4</v>
      </c>
      <c r="I428" s="10" t="str">
        <f>CHLEF!I12</f>
        <v>ru=1</v>
      </c>
      <c r="J428" s="10">
        <f>CHLEF!J12</f>
        <v>2</v>
      </c>
      <c r="K428" s="11">
        <f>CHLEF!K12</f>
        <v>0.69450000000000001</v>
      </c>
      <c r="L428" s="173" t="str">
        <f>CHLEF!L12</f>
        <v>p_eff = 100 , e0_prom = 0.695</v>
      </c>
    </row>
    <row r="429" spans="1:12" x14ac:dyDescent="0.25">
      <c r="A429" s="70"/>
      <c r="B429" s="10">
        <f>CHLEF!B13</f>
        <v>7</v>
      </c>
      <c r="C429" s="10" t="str">
        <f>CHLEF!C13</f>
        <v xml:space="preserve">Chlef </v>
      </c>
      <c r="D429" s="10">
        <f>CHLEF!D13</f>
        <v>100</v>
      </c>
      <c r="E429" s="11">
        <f>CHLEF!E13</f>
        <v>0.15</v>
      </c>
      <c r="F429" s="41">
        <f>CHLEF!F13</f>
        <v>100</v>
      </c>
      <c r="G429" s="11">
        <f>CHLEF!G13</f>
        <v>0.64664999999999995</v>
      </c>
      <c r="H429" s="52">
        <f>CHLEF!H13</f>
        <v>120</v>
      </c>
      <c r="I429" s="10" t="str">
        <f>CHLEF!I13</f>
        <v>ru=1</v>
      </c>
      <c r="J429" s="10">
        <f>CHLEF!J13</f>
        <v>3</v>
      </c>
      <c r="K429" s="11">
        <f>CHLEF!K13</f>
        <v>0.64664999999999995</v>
      </c>
      <c r="L429" s="173" t="str">
        <f>CHLEF!L13</f>
        <v>p_eff = 100 , e0_prom = 0.647</v>
      </c>
    </row>
    <row r="430" spans="1:12" x14ac:dyDescent="0.25">
      <c r="A430" s="70"/>
      <c r="B430" s="10">
        <f>CHLEF!B14</f>
        <v>8</v>
      </c>
      <c r="C430" s="10" t="str">
        <f>CHLEF!C14</f>
        <v xml:space="preserve">Chlef </v>
      </c>
      <c r="D430" s="10">
        <f>CHLEF!D14</f>
        <v>100</v>
      </c>
      <c r="E430" s="11">
        <f>CHLEF!E14</f>
        <v>0.25</v>
      </c>
      <c r="F430" s="41">
        <f>CHLEF!F14</f>
        <v>100</v>
      </c>
      <c r="G430" s="11">
        <f>CHLEF!G14</f>
        <v>0.64664999999999995</v>
      </c>
      <c r="H430" s="52">
        <f>CHLEF!H14</f>
        <v>11</v>
      </c>
      <c r="I430" s="10" t="str">
        <f>CHLEF!I14</f>
        <v>ru=1</v>
      </c>
      <c r="J430" s="10">
        <f>CHLEF!J14</f>
        <v>3</v>
      </c>
      <c r="K430" s="11">
        <f>CHLEF!K14</f>
        <v>0.64664999999999995</v>
      </c>
      <c r="L430" s="173" t="str">
        <f>CHLEF!L14</f>
        <v>p_eff = 100 , e0_prom = 0.647</v>
      </c>
    </row>
    <row r="431" spans="1:12" x14ac:dyDescent="0.25">
      <c r="A431" s="70"/>
      <c r="B431" s="10">
        <f>CHLEF!B15</f>
        <v>9</v>
      </c>
      <c r="C431" s="10" t="str">
        <f>CHLEF!C15</f>
        <v xml:space="preserve">Chlef </v>
      </c>
      <c r="D431" s="10">
        <f>CHLEF!D15</f>
        <v>100</v>
      </c>
      <c r="E431" s="11">
        <f>CHLEF!E15</f>
        <v>0.35</v>
      </c>
      <c r="F431" s="41">
        <f>CHLEF!F15</f>
        <v>100</v>
      </c>
      <c r="G431" s="11">
        <f>CHLEF!G15</f>
        <v>0.64664999999999995</v>
      </c>
      <c r="H431" s="52">
        <f>CHLEF!H15</f>
        <v>5</v>
      </c>
      <c r="I431" s="10" t="str">
        <f>CHLEF!I15</f>
        <v>ru=1</v>
      </c>
      <c r="J431" s="10">
        <f>CHLEF!J15</f>
        <v>3</v>
      </c>
      <c r="K431" s="11">
        <f>CHLEF!K15</f>
        <v>0.64664999999999995</v>
      </c>
      <c r="L431" s="173" t="str">
        <f>CHLEF!L15</f>
        <v>p_eff = 100 , e0_prom = 0.647</v>
      </c>
    </row>
    <row r="432" spans="1:12" x14ac:dyDescent="0.25">
      <c r="A432" s="70">
        <v>16</v>
      </c>
      <c r="B432" s="10">
        <f>FIROOZKOOH!B7</f>
        <v>1</v>
      </c>
      <c r="C432" s="10" t="str">
        <f>FIROOZKOOH!C7</f>
        <v>Firoozkooh</v>
      </c>
      <c r="D432" s="10">
        <f>FIROOZKOOH!D7</f>
        <v>100</v>
      </c>
      <c r="E432" s="11">
        <f>FIROOZKOOH!E7</f>
        <v>0.126</v>
      </c>
      <c r="F432" s="41">
        <f>FIROOZKOOH!F7</f>
        <v>100</v>
      </c>
      <c r="G432" s="11">
        <f>FIROOZKOOH!G7</f>
        <v>0.83136186770427989</v>
      </c>
      <c r="H432" s="52">
        <f>FIROOZKOOH!H7</f>
        <v>1</v>
      </c>
      <c r="I432" s="10" t="str">
        <f>FIROOZKOOH!I7</f>
        <v>whichever occurred first</v>
      </c>
      <c r="J432" s="10">
        <f>FIROOZKOOH!J7</f>
        <v>1</v>
      </c>
      <c r="K432" s="11">
        <f>FIROOZKOOH!K7</f>
        <v>0.83136186770427989</v>
      </c>
      <c r="L432" s="173" t="str">
        <f>FIROOZKOOH!L7</f>
        <v>p_eff = 100 , e0_prom = 0.831</v>
      </c>
    </row>
    <row r="433" spans="1:12" x14ac:dyDescent="0.25">
      <c r="A433" s="70"/>
      <c r="B433" s="10">
        <f>FIROOZKOOH!B8</f>
        <v>2</v>
      </c>
      <c r="C433" s="10" t="str">
        <f>FIROOZKOOH!C8</f>
        <v>Firoozkooh</v>
      </c>
      <c r="D433" s="10">
        <f>FIROOZKOOH!D8</f>
        <v>100</v>
      </c>
      <c r="E433" s="11">
        <f>FIROOZKOOH!E8</f>
        <v>0.113</v>
      </c>
      <c r="F433" s="41">
        <f>FIROOZKOOH!F8</f>
        <v>100</v>
      </c>
      <c r="G433" s="11">
        <f>FIROOZKOOH!G8</f>
        <v>0.83136186770427989</v>
      </c>
      <c r="H433" s="52">
        <f>FIROOZKOOH!H8</f>
        <v>3</v>
      </c>
      <c r="I433" s="10" t="str">
        <f>FIROOZKOOH!I8</f>
        <v>whichever occurred first</v>
      </c>
      <c r="J433" s="10">
        <f>FIROOZKOOH!J8</f>
        <v>1</v>
      </c>
      <c r="K433" s="11">
        <f>FIROOZKOOH!K8</f>
        <v>0.83136186770427989</v>
      </c>
      <c r="L433" s="173" t="str">
        <f>FIROOZKOOH!L8</f>
        <v>p_eff = 100 , e0_prom = 0.831</v>
      </c>
    </row>
    <row r="434" spans="1:12" x14ac:dyDescent="0.25">
      <c r="A434" s="70"/>
      <c r="B434" s="10">
        <f>FIROOZKOOH!B9</f>
        <v>3</v>
      </c>
      <c r="C434" s="10" t="str">
        <f>FIROOZKOOH!C9</f>
        <v>Firoozkooh</v>
      </c>
      <c r="D434" s="10">
        <f>FIROOZKOOH!D9</f>
        <v>100</v>
      </c>
      <c r="E434" s="11">
        <f>FIROOZKOOH!E9</f>
        <v>7.8E-2</v>
      </c>
      <c r="F434" s="41">
        <f>FIROOZKOOH!F9</f>
        <v>100</v>
      </c>
      <c r="G434" s="11">
        <f>FIROOZKOOH!G9</f>
        <v>0.83136186770427989</v>
      </c>
      <c r="H434" s="52">
        <f>FIROOZKOOH!H9</f>
        <v>114</v>
      </c>
      <c r="I434" s="10" t="str">
        <f>FIROOZKOOH!I9</f>
        <v>whichever occurred first</v>
      </c>
      <c r="J434" s="10">
        <f>FIROOZKOOH!J9</f>
        <v>1</v>
      </c>
      <c r="K434" s="11">
        <f>FIROOZKOOH!K9</f>
        <v>0.83136186770427989</v>
      </c>
      <c r="L434" s="173" t="str">
        <f>FIROOZKOOH!L9</f>
        <v>p_eff = 100 , e0_prom = 0.831</v>
      </c>
    </row>
    <row r="435" spans="1:12" x14ac:dyDescent="0.25">
      <c r="A435" s="70"/>
      <c r="B435" s="10">
        <f>FIROOZKOOH!B10</f>
        <v>4</v>
      </c>
      <c r="C435" s="10" t="str">
        <f>FIROOZKOOH!C10</f>
        <v>Firoozkooh</v>
      </c>
      <c r="D435" s="10">
        <f>FIROOZKOOH!D10</f>
        <v>100</v>
      </c>
      <c r="E435" s="11">
        <f>FIROOZKOOH!E10</f>
        <v>0.15</v>
      </c>
      <c r="F435" s="41">
        <f>FIROOZKOOH!F10</f>
        <v>100</v>
      </c>
      <c r="G435" s="11">
        <f>FIROOZKOOH!G10</f>
        <v>0.7872373540856028</v>
      </c>
      <c r="H435" s="52">
        <f>FIROOZKOOH!H10</f>
        <v>4</v>
      </c>
      <c r="I435" s="10" t="str">
        <f>FIROOZKOOH!I10</f>
        <v>whichever occurred first</v>
      </c>
      <c r="J435" s="10">
        <f>FIROOZKOOH!J10</f>
        <v>2</v>
      </c>
      <c r="K435" s="11">
        <f>FIROOZKOOH!K10</f>
        <v>0.7872373540856028</v>
      </c>
      <c r="L435" s="173" t="str">
        <f>FIROOZKOOH!L10</f>
        <v>p_eff = 100 , e0_prom = 0.787</v>
      </c>
    </row>
    <row r="436" spans="1:12" x14ac:dyDescent="0.25">
      <c r="A436" s="70"/>
      <c r="B436" s="10">
        <f>FIROOZKOOH!B11</f>
        <v>5</v>
      </c>
      <c r="C436" s="10" t="str">
        <f>FIROOZKOOH!C11</f>
        <v>Firoozkooh</v>
      </c>
      <c r="D436" s="10">
        <f>FIROOZKOOH!D11</f>
        <v>100</v>
      </c>
      <c r="E436" s="11">
        <f>FIROOZKOOH!E11</f>
        <v>0.13</v>
      </c>
      <c r="F436" s="41">
        <f>FIROOZKOOH!F11</f>
        <v>100</v>
      </c>
      <c r="G436" s="11">
        <f>FIROOZKOOH!G11</f>
        <v>0.7872373540856028</v>
      </c>
      <c r="H436" s="52">
        <f>FIROOZKOOH!H11</f>
        <v>16</v>
      </c>
      <c r="I436" s="10" t="str">
        <f>FIROOZKOOH!I11</f>
        <v>whichever occurred first</v>
      </c>
      <c r="J436" s="10">
        <f>FIROOZKOOH!J11</f>
        <v>2</v>
      </c>
      <c r="K436" s="11">
        <f>FIROOZKOOH!K11</f>
        <v>0.7872373540856028</v>
      </c>
      <c r="L436" s="173" t="str">
        <f>FIROOZKOOH!L11</f>
        <v>p_eff = 100 , e0_prom = 0.787</v>
      </c>
    </row>
    <row r="437" spans="1:12" x14ac:dyDescent="0.25">
      <c r="A437" s="70"/>
      <c r="B437" s="10">
        <f>FIROOZKOOH!B12</f>
        <v>6</v>
      </c>
      <c r="C437" s="10" t="str">
        <f>FIROOZKOOH!C12</f>
        <v>Firoozkooh</v>
      </c>
      <c r="D437" s="10">
        <f>FIROOZKOOH!D12</f>
        <v>100</v>
      </c>
      <c r="E437" s="11">
        <f>FIROOZKOOH!E12</f>
        <v>0.12</v>
      </c>
      <c r="F437" s="41">
        <f>FIROOZKOOH!F12</f>
        <v>100</v>
      </c>
      <c r="G437" s="11">
        <f>FIROOZKOOH!G12</f>
        <v>0.7872373540856028</v>
      </c>
      <c r="H437" s="52">
        <f>FIROOZKOOH!H12</f>
        <v>44</v>
      </c>
      <c r="I437" s="10" t="str">
        <f>FIROOZKOOH!I12</f>
        <v>whichever occurred first</v>
      </c>
      <c r="J437" s="10">
        <f>FIROOZKOOH!J12</f>
        <v>2</v>
      </c>
      <c r="K437" s="11">
        <f>FIROOZKOOH!K12</f>
        <v>0.7872373540856028</v>
      </c>
      <c r="L437" s="173" t="str">
        <f>FIROOZKOOH!L12</f>
        <v>p_eff = 100 , e0_prom = 0.787</v>
      </c>
    </row>
    <row r="438" spans="1:12" x14ac:dyDescent="0.25">
      <c r="A438" s="70"/>
      <c r="B438" s="10">
        <f>FIROOZKOOH!B13</f>
        <v>7</v>
      </c>
      <c r="C438" s="10" t="str">
        <f>FIROOZKOOH!C13</f>
        <v>Firoozkooh</v>
      </c>
      <c r="D438" s="10">
        <f>FIROOZKOOH!D13</f>
        <v>100</v>
      </c>
      <c r="E438" s="11">
        <f>FIROOZKOOH!E13</f>
        <v>0.31</v>
      </c>
      <c r="F438" s="41">
        <f>FIROOZKOOH!F13</f>
        <v>100</v>
      </c>
      <c r="G438" s="11">
        <f>FIROOZKOOH!G13</f>
        <v>0.69898832684824863</v>
      </c>
      <c r="H438" s="52">
        <f>FIROOZKOOH!H13</f>
        <v>2</v>
      </c>
      <c r="I438" s="10" t="str">
        <f>FIROOZKOOH!I13</f>
        <v>whichever occurred first</v>
      </c>
      <c r="J438" s="10">
        <f>FIROOZKOOH!J13</f>
        <v>3</v>
      </c>
      <c r="K438" s="11">
        <f>FIROOZKOOH!K13</f>
        <v>0.69898832684824863</v>
      </c>
      <c r="L438" s="173" t="str">
        <f>FIROOZKOOH!L13</f>
        <v>p_eff = 100 , e0_prom = 0.699</v>
      </c>
    </row>
    <row r="439" spans="1:12" x14ac:dyDescent="0.25">
      <c r="A439" s="70"/>
      <c r="B439" s="10">
        <f>FIROOZKOOH!B14</f>
        <v>8</v>
      </c>
      <c r="C439" s="10" t="str">
        <f>FIROOZKOOH!C14</f>
        <v>Firoozkooh</v>
      </c>
      <c r="D439" s="10">
        <f>FIROOZKOOH!D14</f>
        <v>100</v>
      </c>
      <c r="E439" s="11">
        <f>FIROOZKOOH!E14</f>
        <v>0.24</v>
      </c>
      <c r="F439" s="41">
        <f>FIROOZKOOH!F14</f>
        <v>100</v>
      </c>
      <c r="G439" s="11">
        <f>FIROOZKOOH!G14</f>
        <v>0.69898832684824863</v>
      </c>
      <c r="H439" s="52">
        <f>FIROOZKOOH!H14</f>
        <v>24</v>
      </c>
      <c r="I439" s="10" t="str">
        <f>FIROOZKOOH!I14</f>
        <v>whichever occurred first</v>
      </c>
      <c r="J439" s="10">
        <f>FIROOZKOOH!J14</f>
        <v>3</v>
      </c>
      <c r="K439" s="11">
        <f>FIROOZKOOH!K14</f>
        <v>0.69898832684824863</v>
      </c>
      <c r="L439" s="173" t="str">
        <f>FIROOZKOOH!L14</f>
        <v>p_eff = 100 , e0_prom = 0.699</v>
      </c>
    </row>
    <row r="440" spans="1:12" x14ac:dyDescent="0.25">
      <c r="A440" s="70"/>
      <c r="B440" s="10">
        <f>FIROOZKOOH!B15</f>
        <v>9</v>
      </c>
      <c r="C440" s="10" t="str">
        <f>FIROOZKOOH!C15</f>
        <v>Firoozkooh</v>
      </c>
      <c r="D440" s="10">
        <f>FIROOZKOOH!D15</f>
        <v>100</v>
      </c>
      <c r="E440" s="11">
        <f>FIROOZKOOH!E15</f>
        <v>0.21</v>
      </c>
      <c r="F440" s="41">
        <f>FIROOZKOOH!F15</f>
        <v>100</v>
      </c>
      <c r="G440" s="11">
        <f>FIROOZKOOH!G15</f>
        <v>0.69898832684824863</v>
      </c>
      <c r="H440" s="52">
        <f>FIROOZKOOH!H15</f>
        <v>68</v>
      </c>
      <c r="I440" s="10" t="str">
        <f>FIROOZKOOH!I15</f>
        <v>whichever occurred first</v>
      </c>
      <c r="J440" s="10">
        <f>FIROOZKOOH!J15</f>
        <v>3</v>
      </c>
      <c r="K440" s="11">
        <f>FIROOZKOOH!K15</f>
        <v>0.69898832684824863</v>
      </c>
      <c r="L440" s="173" t="str">
        <f>FIROOZKOOH!L15</f>
        <v>p_eff = 100 , e0_prom = 0.699</v>
      </c>
    </row>
    <row r="441" spans="1:12" x14ac:dyDescent="0.25">
      <c r="A441" s="70">
        <v>17</v>
      </c>
      <c r="B441" s="10">
        <f>SACRAMENTO!B7</f>
        <v>1</v>
      </c>
      <c r="C441" s="10" t="str">
        <f>SACRAMENTO!C7</f>
        <v>Sacramento</v>
      </c>
      <c r="D441" s="10">
        <f>SACRAMENTO!D7</f>
        <v>98.066500000000005</v>
      </c>
      <c r="E441" s="11">
        <f>SACRAMENTO!E7</f>
        <v>0.601047120418845</v>
      </c>
      <c r="F441" s="41">
        <f>SACRAMENTO!F7</f>
        <v>98.066500000000005</v>
      </c>
      <c r="G441" s="11">
        <f>SACRAMENTO!G7</f>
        <v>0.61</v>
      </c>
      <c r="H441" s="52">
        <f>SACRAMENTO!H7</f>
        <v>2.0187602546790302</v>
      </c>
      <c r="I441" s="10" t="str">
        <f>SACRAMENTO!I7</f>
        <v>ru=1 or da=20%</v>
      </c>
      <c r="J441" s="10">
        <f>SACRAMENTO!J7</f>
        <v>1</v>
      </c>
      <c r="K441" s="11">
        <f>SACRAMENTO!K7</f>
        <v>0.61</v>
      </c>
      <c r="L441" s="173" t="str">
        <f>SACRAMENTO!L7</f>
        <v>p_eff = 98.1 , e0_prom = 0.61</v>
      </c>
    </row>
    <row r="442" spans="1:12" x14ac:dyDescent="0.25">
      <c r="A442" s="70"/>
      <c r="B442" s="10">
        <f>SACRAMENTO!B8</f>
        <v>2</v>
      </c>
      <c r="C442" s="10" t="str">
        <f>SACRAMENTO!C8</f>
        <v>Sacramento</v>
      </c>
      <c r="D442" s="10">
        <f>SACRAMENTO!D8</f>
        <v>98.066500000000005</v>
      </c>
      <c r="E442" s="11">
        <f>SACRAMENTO!E8</f>
        <v>0.52774869109947498</v>
      </c>
      <c r="F442" s="41">
        <f>SACRAMENTO!F8</f>
        <v>98.066500000000005</v>
      </c>
      <c r="G442" s="11">
        <f>SACRAMENTO!G8</f>
        <v>0.61</v>
      </c>
      <c r="H442" s="52">
        <f>SACRAMENTO!H8</f>
        <v>7.0774846256524198</v>
      </c>
      <c r="I442" s="10" t="str">
        <f>SACRAMENTO!I8</f>
        <v>ru=1 or da=20%</v>
      </c>
      <c r="J442" s="10">
        <f>SACRAMENTO!J8</f>
        <v>1</v>
      </c>
      <c r="K442" s="11">
        <f>SACRAMENTO!K8</f>
        <v>0.61</v>
      </c>
      <c r="L442" s="173" t="str">
        <f>SACRAMENTO!L8</f>
        <v>p_eff = 98.1 , e0_prom = 0.61</v>
      </c>
    </row>
    <row r="443" spans="1:12" x14ac:dyDescent="0.25">
      <c r="A443" s="70"/>
      <c r="B443" s="10">
        <f>SACRAMENTO!B9</f>
        <v>3</v>
      </c>
      <c r="C443" s="10" t="str">
        <f>SACRAMENTO!C9</f>
        <v>Sacramento</v>
      </c>
      <c r="D443" s="10">
        <f>SACRAMENTO!D9</f>
        <v>98.066500000000005</v>
      </c>
      <c r="E443" s="11">
        <f>SACRAMENTO!E9</f>
        <v>0.49476439790575899</v>
      </c>
      <c r="F443" s="41">
        <f>SACRAMENTO!F9</f>
        <v>98.066500000000005</v>
      </c>
      <c r="G443" s="11">
        <f>SACRAMENTO!G9</f>
        <v>0.61</v>
      </c>
      <c r="H443" s="52">
        <f>SACRAMENTO!H9</f>
        <v>8.0907785567830501</v>
      </c>
      <c r="I443" s="10" t="str">
        <f>SACRAMENTO!I9</f>
        <v>ru=1 or da=20%</v>
      </c>
      <c r="J443" s="10">
        <f>SACRAMENTO!J9</f>
        <v>1</v>
      </c>
      <c r="K443" s="11">
        <f>SACRAMENTO!K9</f>
        <v>0.61</v>
      </c>
      <c r="L443" s="173" t="str">
        <f>SACRAMENTO!L9</f>
        <v>p_eff = 98.1 , e0_prom = 0.61</v>
      </c>
    </row>
    <row r="444" spans="1:12" x14ac:dyDescent="0.25">
      <c r="A444" s="70"/>
      <c r="B444" s="10">
        <f>SACRAMENTO!B10</f>
        <v>4</v>
      </c>
      <c r="C444" s="10" t="str">
        <f>SACRAMENTO!C10</f>
        <v>Sacramento</v>
      </c>
      <c r="D444" s="10">
        <f>SACRAMENTO!D10</f>
        <v>98.066500000000005</v>
      </c>
      <c r="E444" s="11">
        <f>SACRAMENTO!E10</f>
        <v>0.48010471204188448</v>
      </c>
      <c r="F444" s="41">
        <f>SACRAMENTO!F10</f>
        <v>98.066500000000005</v>
      </c>
      <c r="G444" s="11">
        <f>SACRAMENTO!G10</f>
        <v>0.61</v>
      </c>
      <c r="H444" s="52">
        <f>SACRAMENTO!H10</f>
        <v>6.9600925105905498</v>
      </c>
      <c r="I444" s="10" t="str">
        <f>SACRAMENTO!I10</f>
        <v>ru=1 or da=20%</v>
      </c>
      <c r="J444" s="10">
        <f>SACRAMENTO!J10</f>
        <v>1</v>
      </c>
      <c r="K444" s="11">
        <f>SACRAMENTO!K10</f>
        <v>0.61</v>
      </c>
      <c r="L444" s="173" t="str">
        <f>SACRAMENTO!L10</f>
        <v>p_eff = 98.1 , e0_prom = 0.61</v>
      </c>
    </row>
    <row r="445" spans="1:12" x14ac:dyDescent="0.25">
      <c r="A445" s="70"/>
      <c r="B445" s="10">
        <f>SACRAMENTO!B11</f>
        <v>5</v>
      </c>
      <c r="C445" s="10" t="str">
        <f>SACRAMENTO!C11</f>
        <v>Sacramento</v>
      </c>
      <c r="D445" s="10">
        <f>SACRAMENTO!D11</f>
        <v>98.066500000000005</v>
      </c>
      <c r="E445" s="11">
        <f>SACRAMENTO!E11</f>
        <v>0.40314136125654398</v>
      </c>
      <c r="F445" s="41">
        <f>SACRAMENTO!F11</f>
        <v>98.066500000000005</v>
      </c>
      <c r="G445" s="11">
        <f>SACRAMENTO!G11</f>
        <v>0.61</v>
      </c>
      <c r="H445" s="52">
        <f>SACRAMENTO!H11</f>
        <v>38.329672537815803</v>
      </c>
      <c r="I445" s="10" t="str">
        <f>SACRAMENTO!I11</f>
        <v>ru=1 or da=20%</v>
      </c>
      <c r="J445" s="10">
        <f>SACRAMENTO!J11</f>
        <v>1</v>
      </c>
      <c r="K445" s="11">
        <f>SACRAMENTO!K11</f>
        <v>0.61</v>
      </c>
      <c r="L445" s="173" t="str">
        <f>SACRAMENTO!L11</f>
        <v>p_eff = 98.1 , e0_prom = 0.61</v>
      </c>
    </row>
    <row r="446" spans="1:12" x14ac:dyDescent="0.25">
      <c r="A446" s="70"/>
      <c r="B446" s="10">
        <f>SACRAMENTO!B12</f>
        <v>6</v>
      </c>
      <c r="C446" s="10" t="str">
        <f>SACRAMENTO!C12</f>
        <v>Sacramento</v>
      </c>
      <c r="D446" s="10">
        <f>SACRAMENTO!D12</f>
        <v>98.066500000000005</v>
      </c>
      <c r="E446" s="11">
        <f>SACRAMENTO!E12</f>
        <v>0.25837696335078503</v>
      </c>
      <c r="F446" s="41">
        <f>SACRAMENTO!F12</f>
        <v>98.066500000000005</v>
      </c>
      <c r="G446" s="11">
        <f>SACRAMENTO!G12</f>
        <v>0.61</v>
      </c>
      <c r="H446" s="52">
        <f>SACRAMENTO!H12</f>
        <v>1707.8334700176999</v>
      </c>
      <c r="I446" s="10" t="str">
        <f>SACRAMENTO!I12</f>
        <v>ru=1 or da=20%</v>
      </c>
      <c r="J446" s="10">
        <f>SACRAMENTO!J12</f>
        <v>1</v>
      </c>
      <c r="K446" s="11">
        <f>SACRAMENTO!K12</f>
        <v>0.61</v>
      </c>
      <c r="L446" s="173" t="str">
        <f>SACRAMENTO!L12</f>
        <v>p_eff = 98.1 , e0_prom = 0.61</v>
      </c>
    </row>
    <row r="447" spans="1:12" x14ac:dyDescent="0.25">
      <c r="A447" s="70"/>
      <c r="B447" s="10">
        <f>SACRAMENTO!B13</f>
        <v>7</v>
      </c>
      <c r="C447" s="10" t="str">
        <f>SACRAMENTO!C13</f>
        <v>Sacramento</v>
      </c>
      <c r="D447" s="10">
        <f>SACRAMENTO!D13</f>
        <v>98.066500000000005</v>
      </c>
      <c r="E447" s="11">
        <f>SACRAMENTO!E13</f>
        <v>0.52591623036649005</v>
      </c>
      <c r="F447" s="41">
        <f>SACRAMENTO!F13</f>
        <v>98.066500000000005</v>
      </c>
      <c r="G447" s="11">
        <f>SACRAMENTO!G13</f>
        <v>0.71</v>
      </c>
      <c r="H447" s="52">
        <f>SACRAMENTO!H13</f>
        <v>1.9523465113146601</v>
      </c>
      <c r="I447" s="10" t="str">
        <f>SACRAMENTO!I13</f>
        <v>ru=1 or da=20%</v>
      </c>
      <c r="J447" s="10">
        <f>SACRAMENTO!J13</f>
        <v>2</v>
      </c>
      <c r="K447" s="11">
        <f>SACRAMENTO!K13</f>
        <v>0.71</v>
      </c>
      <c r="L447" s="173" t="str">
        <f>SACRAMENTO!L13</f>
        <v>p_eff = 98.1 , e0_prom = 0.71</v>
      </c>
    </row>
    <row r="448" spans="1:12" x14ac:dyDescent="0.25">
      <c r="A448" s="70"/>
      <c r="B448" s="10">
        <f>SACRAMENTO!B14</f>
        <v>8</v>
      </c>
      <c r="C448" s="10" t="str">
        <f>SACRAMENTO!C14</f>
        <v>Sacramento</v>
      </c>
      <c r="D448" s="10">
        <f>SACRAMENTO!D14</f>
        <v>98.066500000000005</v>
      </c>
      <c r="E448" s="11">
        <f>SACRAMENTO!E14</f>
        <v>0.50209424083769505</v>
      </c>
      <c r="F448" s="41">
        <f>SACRAMENTO!F14</f>
        <v>98.066500000000005</v>
      </c>
      <c r="G448" s="11">
        <f>SACRAMENTO!G14</f>
        <v>0.71</v>
      </c>
      <c r="H448" s="52">
        <f>SACRAMENTO!H14</f>
        <v>1.98527568372841</v>
      </c>
      <c r="I448" s="10" t="str">
        <f>SACRAMENTO!I14</f>
        <v>ru=1 or da=20%</v>
      </c>
      <c r="J448" s="10">
        <f>SACRAMENTO!J14</f>
        <v>2</v>
      </c>
      <c r="K448" s="11">
        <f>SACRAMENTO!K14</f>
        <v>0.71</v>
      </c>
      <c r="L448" s="173" t="str">
        <f>SACRAMENTO!L14</f>
        <v>p_eff = 98.1 , e0_prom = 0.71</v>
      </c>
    </row>
    <row r="449" spans="1:12" x14ac:dyDescent="0.25">
      <c r="A449" s="70"/>
      <c r="B449" s="10">
        <f>SACRAMENTO!B15</f>
        <v>9</v>
      </c>
      <c r="C449" s="10" t="str">
        <f>SACRAMENTO!C15</f>
        <v>Sacramento</v>
      </c>
      <c r="D449" s="10">
        <f>SACRAMENTO!D15</f>
        <v>98.066500000000005</v>
      </c>
      <c r="E449" s="11">
        <f>SACRAMENTO!E15</f>
        <v>0.47643979057591596</v>
      </c>
      <c r="F449" s="41">
        <f>SACRAMENTO!F15</f>
        <v>98.066500000000005</v>
      </c>
      <c r="G449" s="11">
        <f>SACRAMENTO!G15</f>
        <v>0.71</v>
      </c>
      <c r="H449" s="52">
        <f>SACRAMENTO!H15</f>
        <v>2.0187602546790302</v>
      </c>
      <c r="I449" s="10" t="str">
        <f>SACRAMENTO!I15</f>
        <v>ru=1 or da=20%</v>
      </c>
      <c r="J449" s="10">
        <f>SACRAMENTO!J15</f>
        <v>2</v>
      </c>
      <c r="K449" s="11">
        <f>SACRAMENTO!K15</f>
        <v>0.71</v>
      </c>
      <c r="L449" s="173" t="str">
        <f>SACRAMENTO!L15</f>
        <v>p_eff = 98.1 , e0_prom = 0.71</v>
      </c>
    </row>
    <row r="450" spans="1:12" x14ac:dyDescent="0.25">
      <c r="A450" s="70"/>
      <c r="B450" s="10">
        <f>SACRAMENTO!B16</f>
        <v>10</v>
      </c>
      <c r="C450" s="10" t="str">
        <f>SACRAMENTO!C16</f>
        <v>Sacramento</v>
      </c>
      <c r="D450" s="10">
        <f>SACRAMENTO!D16</f>
        <v>98.066500000000005</v>
      </c>
      <c r="E450" s="11">
        <f>SACRAMENTO!E16</f>
        <v>0.35366492146596851</v>
      </c>
      <c r="F450" s="41">
        <f>SACRAMENTO!F16</f>
        <v>98.066500000000005</v>
      </c>
      <c r="G450" s="11">
        <f>SACRAMENTO!G16</f>
        <v>0.71</v>
      </c>
      <c r="H450" s="52">
        <f>SACRAMENTO!H16</f>
        <v>11.304953104492199</v>
      </c>
      <c r="I450" s="10" t="str">
        <f>SACRAMENTO!I16</f>
        <v>ru=1 or da=20%</v>
      </c>
      <c r="J450" s="10">
        <f>SACRAMENTO!J16</f>
        <v>2</v>
      </c>
      <c r="K450" s="11">
        <f>SACRAMENTO!K16</f>
        <v>0.71</v>
      </c>
      <c r="L450" s="173" t="str">
        <f>SACRAMENTO!L16</f>
        <v>p_eff = 98.1 , e0_prom = 0.71</v>
      </c>
    </row>
    <row r="451" spans="1:12" x14ac:dyDescent="0.25">
      <c r="A451" s="70"/>
      <c r="B451" s="10">
        <f>SACRAMENTO!B17</f>
        <v>11</v>
      </c>
      <c r="C451" s="10" t="str">
        <f>SACRAMENTO!C17</f>
        <v>Sacramento</v>
      </c>
      <c r="D451" s="10">
        <f>SACRAMENTO!D17</f>
        <v>98.066500000000005</v>
      </c>
      <c r="E451" s="11">
        <f>SACRAMENTO!E17</f>
        <v>0.32068062827225102</v>
      </c>
      <c r="F451" s="41">
        <f>SACRAMENTO!F17</f>
        <v>98.066500000000005</v>
      </c>
      <c r="G451" s="11">
        <f>SACRAMENTO!G17</f>
        <v>0.71</v>
      </c>
      <c r="H451" s="52">
        <f>SACRAMENTO!H17</f>
        <v>61.224456635341603</v>
      </c>
      <c r="I451" s="10" t="str">
        <f>SACRAMENTO!I17</f>
        <v>ru=1 or da=20%</v>
      </c>
      <c r="J451" s="10">
        <f>SACRAMENTO!J17</f>
        <v>2</v>
      </c>
      <c r="K451" s="11">
        <f>SACRAMENTO!K17</f>
        <v>0.71</v>
      </c>
      <c r="L451" s="173" t="str">
        <f>SACRAMENTO!L17</f>
        <v>p_eff = 98.1 , e0_prom = 0.71</v>
      </c>
    </row>
    <row r="452" spans="1:12" x14ac:dyDescent="0.25">
      <c r="A452" s="70"/>
      <c r="B452" s="10">
        <f>SACRAMENTO!B18</f>
        <v>12</v>
      </c>
      <c r="C452" s="10" t="str">
        <f>SACRAMENTO!C18</f>
        <v>Sacramento</v>
      </c>
      <c r="D452" s="10">
        <f>SACRAMENTO!D18</f>
        <v>98.066500000000005</v>
      </c>
      <c r="E452" s="11">
        <f>SACRAMENTO!E18</f>
        <v>0.24921465968586351</v>
      </c>
      <c r="F452" s="41">
        <f>SACRAMENTO!F18</f>
        <v>98.066500000000005</v>
      </c>
      <c r="G452" s="11">
        <f>SACRAMENTO!G18</f>
        <v>0.71</v>
      </c>
      <c r="H452" s="52">
        <f>SACRAMENTO!H18</f>
        <v>904.51644025540202</v>
      </c>
      <c r="I452" s="10" t="str">
        <f>SACRAMENTO!I18</f>
        <v>ru=1 or da=20%</v>
      </c>
      <c r="J452" s="10">
        <f>SACRAMENTO!J18</f>
        <v>2</v>
      </c>
      <c r="K452" s="11">
        <f>SACRAMENTO!K18</f>
        <v>0.71</v>
      </c>
      <c r="L452" s="173" t="str">
        <f>SACRAMENTO!L18</f>
        <v>p_eff = 98.1 , e0_prom = 0.71</v>
      </c>
    </row>
    <row r="453" spans="1:12" x14ac:dyDescent="0.25">
      <c r="A453" s="70"/>
      <c r="B453" s="10">
        <f>SACRAMENTO!B19</f>
        <v>13</v>
      </c>
      <c r="C453" s="10" t="str">
        <f>SACRAMENTO!C19</f>
        <v>Sacramento</v>
      </c>
      <c r="D453" s="10">
        <f>SACRAMENTO!D19</f>
        <v>98.066500000000005</v>
      </c>
      <c r="E453" s="11">
        <f>SACRAMENTO!E19</f>
        <v>0.40130890052356005</v>
      </c>
      <c r="F453" s="41">
        <f>SACRAMENTO!F19</f>
        <v>98.066500000000005</v>
      </c>
      <c r="G453" s="11">
        <f>SACRAMENTO!G19</f>
        <v>0.78</v>
      </c>
      <c r="H453" s="52">
        <f>SACRAMENTO!H19</f>
        <v>2.0187602546790302</v>
      </c>
      <c r="I453" s="10" t="str">
        <f>SACRAMENTO!I19</f>
        <v>ru=1 or da=20%</v>
      </c>
      <c r="J453" s="10">
        <f>SACRAMENTO!J19</f>
        <v>3</v>
      </c>
      <c r="K453" s="11">
        <f>SACRAMENTO!K19</f>
        <v>0.78</v>
      </c>
      <c r="L453" s="173" t="str">
        <f>SACRAMENTO!L19</f>
        <v>p_eff = 98.1 , e0_prom = 0.78</v>
      </c>
    </row>
    <row r="454" spans="1:12" x14ac:dyDescent="0.25">
      <c r="A454" s="70"/>
      <c r="B454" s="10">
        <f>SACRAMENTO!B20</f>
        <v>14</v>
      </c>
      <c r="C454" s="10" t="str">
        <f>SACRAMENTO!C20</f>
        <v>Sacramento</v>
      </c>
      <c r="D454" s="10">
        <f>SACRAMENTO!D20</f>
        <v>98.066500000000005</v>
      </c>
      <c r="E454" s="11">
        <f>SACRAMENTO!E20</f>
        <v>0.3005235602094235</v>
      </c>
      <c r="F454" s="41">
        <f>SACRAMENTO!F20</f>
        <v>98.066500000000005</v>
      </c>
      <c r="G454" s="11">
        <f>SACRAMENTO!G20</f>
        <v>0.78</v>
      </c>
      <c r="H454" s="52">
        <f>SACRAMENTO!H20</f>
        <v>15.2763419246133</v>
      </c>
      <c r="I454" s="10" t="str">
        <f>SACRAMENTO!I20</f>
        <v>ru=1 or da=20%</v>
      </c>
      <c r="J454" s="10">
        <f>SACRAMENTO!J20</f>
        <v>3</v>
      </c>
      <c r="K454" s="11">
        <f>SACRAMENTO!K20</f>
        <v>0.78</v>
      </c>
      <c r="L454" s="173" t="str">
        <f>SACRAMENTO!L20</f>
        <v>p_eff = 98.1 , e0_prom = 0.78</v>
      </c>
    </row>
    <row r="455" spans="1:12" x14ac:dyDescent="0.25">
      <c r="A455" s="70"/>
      <c r="B455" s="10">
        <f>SACRAMENTO!B21</f>
        <v>15</v>
      </c>
      <c r="C455" s="10" t="str">
        <f>SACRAMENTO!C21</f>
        <v>Sacramento</v>
      </c>
      <c r="D455" s="10">
        <f>SACRAMENTO!D21</f>
        <v>98.066500000000005</v>
      </c>
      <c r="E455" s="11">
        <f>SACRAMENTO!E21</f>
        <v>0.20523560209424047</v>
      </c>
      <c r="F455" s="41">
        <f>SACRAMENTO!F21</f>
        <v>98.066500000000005</v>
      </c>
      <c r="G455" s="11">
        <f>SACRAMENTO!G21</f>
        <v>0.78</v>
      </c>
      <c r="H455" s="52">
        <f>SACRAMENTO!H21</f>
        <v>385.43967500398901</v>
      </c>
      <c r="I455" s="10" t="str">
        <f>SACRAMENTO!I21</f>
        <v>ru=1 or da=20%</v>
      </c>
      <c r="J455" s="10">
        <f>SACRAMENTO!J21</f>
        <v>3</v>
      </c>
      <c r="K455" s="11">
        <f>SACRAMENTO!K21</f>
        <v>0.78</v>
      </c>
      <c r="L455" s="173" t="str">
        <f>SACRAMENTO!L21</f>
        <v>p_eff = 98.1 , e0_prom = 0.78</v>
      </c>
    </row>
    <row r="456" spans="1:12" x14ac:dyDescent="0.25">
      <c r="A456" s="70"/>
      <c r="B456" s="10">
        <f>SACRAMENTO!B22</f>
        <v>16</v>
      </c>
      <c r="C456" s="10" t="str">
        <f>SACRAMENTO!C22</f>
        <v>Sacramento</v>
      </c>
      <c r="D456" s="10">
        <f>SACRAMENTO!D22</f>
        <v>98.066500000000005</v>
      </c>
      <c r="E456" s="11">
        <f>SACRAMENTO!E22</f>
        <v>0.28403141361256501</v>
      </c>
      <c r="F456" s="41">
        <f>SACRAMENTO!F22</f>
        <v>98.066500000000005</v>
      </c>
      <c r="G456" s="11">
        <f>SACRAMENTO!G22</f>
        <v>0.87</v>
      </c>
      <c r="H456" s="52">
        <f>SACRAMENTO!H22</f>
        <v>1.0168664590137599</v>
      </c>
      <c r="I456" s="10" t="str">
        <f>SACRAMENTO!I22</f>
        <v>ru=1 or da=20%</v>
      </c>
      <c r="J456" s="10">
        <f>SACRAMENTO!J22</f>
        <v>4</v>
      </c>
      <c r="K456" s="11">
        <f>SACRAMENTO!K22</f>
        <v>0.87</v>
      </c>
      <c r="L456" s="173" t="str">
        <f>SACRAMENTO!L22</f>
        <v>p_eff = 98.1 , e0_prom = 0.87</v>
      </c>
    </row>
    <row r="457" spans="1:12" x14ac:dyDescent="0.25">
      <c r="A457" s="70"/>
      <c r="B457" s="10">
        <f>SACRAMENTO!B23</f>
        <v>17</v>
      </c>
      <c r="C457" s="10" t="str">
        <f>SACRAMENTO!C23</f>
        <v>Sacramento</v>
      </c>
      <c r="D457" s="10">
        <f>SACRAMENTO!D23</f>
        <v>98.066500000000005</v>
      </c>
      <c r="E457" s="11">
        <f>SACRAMENTO!E23</f>
        <v>0.19424083769633499</v>
      </c>
      <c r="F457" s="41">
        <f>SACRAMENTO!F23</f>
        <v>98.066500000000005</v>
      </c>
      <c r="G457" s="11">
        <f>SACRAMENTO!G23</f>
        <v>0.87</v>
      </c>
      <c r="H457" s="52">
        <f>SACRAMENTO!H23</f>
        <v>8.7965004117663295</v>
      </c>
      <c r="I457" s="10" t="str">
        <f>SACRAMENTO!I23</f>
        <v>ru=1 or da=20%</v>
      </c>
      <c r="J457" s="10">
        <f>SACRAMENTO!J23</f>
        <v>4</v>
      </c>
      <c r="K457" s="11">
        <f>SACRAMENTO!K23</f>
        <v>0.87</v>
      </c>
      <c r="L457" s="173" t="str">
        <f>SACRAMENTO!L23</f>
        <v>p_eff = 98.1 , e0_prom = 0.87</v>
      </c>
    </row>
    <row r="458" spans="1:12" x14ac:dyDescent="0.25">
      <c r="A458" s="70"/>
      <c r="B458" s="10">
        <f>SACRAMENTO!B24</f>
        <v>18</v>
      </c>
      <c r="C458" s="10" t="str">
        <f>SACRAMENTO!C24</f>
        <v>Sacramento</v>
      </c>
      <c r="D458" s="10">
        <f>SACRAMENTO!D24</f>
        <v>98.066500000000005</v>
      </c>
      <c r="E458" s="11">
        <f>SACRAMENTO!E24</f>
        <v>0.19973821989528753</v>
      </c>
      <c r="F458" s="41">
        <f>SACRAMENTO!F24</f>
        <v>98.066500000000005</v>
      </c>
      <c r="G458" s="11">
        <f>SACRAMENTO!G24</f>
        <v>0.87</v>
      </c>
      <c r="H458" s="52">
        <f>SACRAMENTO!H24</f>
        <v>24.401088550584198</v>
      </c>
      <c r="I458" s="10" t="str">
        <f>SACRAMENTO!I24</f>
        <v>ru=1 or da=20%</v>
      </c>
      <c r="J458" s="10">
        <f>SACRAMENTO!J24</f>
        <v>4</v>
      </c>
      <c r="K458" s="11">
        <f>SACRAMENTO!K24</f>
        <v>0.87</v>
      </c>
      <c r="L458" s="173" t="str">
        <f>SACRAMENTO!L24</f>
        <v>p_eff = 98.1 , e0_prom = 0.87</v>
      </c>
    </row>
    <row r="459" spans="1:12" x14ac:dyDescent="0.25">
      <c r="A459" s="70"/>
      <c r="B459" s="10">
        <f>SACRAMENTO!B25</f>
        <v>19</v>
      </c>
      <c r="C459" s="10" t="str">
        <f>SACRAMENTO!C25</f>
        <v>Sacramento</v>
      </c>
      <c r="D459" s="10">
        <f>SACRAMENTO!D25</f>
        <v>98.066500000000005</v>
      </c>
      <c r="E459" s="11">
        <f>SACRAMENTO!E25</f>
        <v>0.17408376963350752</v>
      </c>
      <c r="F459" s="41">
        <f>SACRAMENTO!F25</f>
        <v>98.066500000000005</v>
      </c>
      <c r="G459" s="11">
        <f>SACRAMENTO!G25</f>
        <v>0.87</v>
      </c>
      <c r="H459" s="52">
        <f>SACRAMENTO!H25</f>
        <v>30.3277501592558</v>
      </c>
      <c r="I459" s="10" t="str">
        <f>SACRAMENTO!I25</f>
        <v>ru=1 or da=20%</v>
      </c>
      <c r="J459" s="10">
        <f>SACRAMENTO!J25</f>
        <v>4</v>
      </c>
      <c r="K459" s="11">
        <f>SACRAMENTO!K25</f>
        <v>0.87</v>
      </c>
      <c r="L459" s="173" t="str">
        <f>SACRAMENTO!L25</f>
        <v>p_eff = 98.1 , e0_prom = 0.87</v>
      </c>
    </row>
    <row r="460" spans="1:12" x14ac:dyDescent="0.25">
      <c r="A460" s="70"/>
      <c r="B460" s="10">
        <f>SACRAMENTO!B26</f>
        <v>20</v>
      </c>
      <c r="C460" s="10" t="str">
        <f>SACRAMENTO!C26</f>
        <v>Sacramento</v>
      </c>
      <c r="D460" s="10">
        <f>SACRAMENTO!D26</f>
        <v>98.066500000000005</v>
      </c>
      <c r="E460" s="11">
        <f>SACRAMENTO!E26</f>
        <v>0.13376963350785301</v>
      </c>
      <c r="F460" s="41">
        <f>SACRAMENTO!F26</f>
        <v>98.066500000000005</v>
      </c>
      <c r="G460" s="11">
        <f>SACRAMENTO!G26</f>
        <v>0.87</v>
      </c>
      <c r="H460" s="52">
        <f>SACRAMENTO!H26</f>
        <v>181.58497189674</v>
      </c>
      <c r="I460" s="10" t="str">
        <f>SACRAMENTO!I26</f>
        <v>ru=1 or da=20%</v>
      </c>
      <c r="J460" s="10">
        <f>SACRAMENTO!J26</f>
        <v>4</v>
      </c>
      <c r="K460" s="11">
        <f>SACRAMENTO!K26</f>
        <v>0.87</v>
      </c>
      <c r="L460" s="173" t="str">
        <f>SACRAMENTO!L26</f>
        <v>p_eff = 98.1 , e0_prom = 0.87</v>
      </c>
    </row>
    <row r="461" spans="1:12" x14ac:dyDescent="0.25">
      <c r="A461" s="70">
        <v>18</v>
      </c>
      <c r="B461" s="10">
        <f>'JCA SAND'!B7</f>
        <v>1</v>
      </c>
      <c r="C461" s="10" t="str">
        <f>'JCA SAND'!C7</f>
        <v>JCA</v>
      </c>
      <c r="D461" s="10">
        <f>'JCA SAND'!D7</f>
        <v>100</v>
      </c>
      <c r="E461" s="11">
        <f>'JCA SAND'!E7</f>
        <v>0.14000000000000001</v>
      </c>
      <c r="F461" s="41">
        <f>'JCA SAND'!F7</f>
        <v>100</v>
      </c>
      <c r="G461" s="11">
        <f>'JCA SAND'!G7</f>
        <v>0.60899999999999999</v>
      </c>
      <c r="H461" s="52">
        <f>'JCA SAND'!H7</f>
        <v>26</v>
      </c>
      <c r="I461" s="10" t="str">
        <f>'JCA SAND'!I7</f>
        <v>5% DA</v>
      </c>
      <c r="J461" s="10">
        <f>'JCA SAND'!J7</f>
        <v>2</v>
      </c>
      <c r="K461" s="11">
        <f>'JCA SAND'!K7</f>
        <v>0.58799999999999997</v>
      </c>
      <c r="L461" s="173" t="str">
        <f>'JCA SAND'!L7</f>
        <v>p_eff = 100 , e0_prom = 0.588</v>
      </c>
    </row>
    <row r="462" spans="1:12" x14ac:dyDescent="0.25">
      <c r="A462" s="70"/>
      <c r="B462" s="10">
        <f>'JCA SAND'!B8</f>
        <v>2</v>
      </c>
      <c r="C462" s="10" t="str">
        <f>'JCA SAND'!C8</f>
        <v>JCA</v>
      </c>
      <c r="D462" s="10">
        <f>'JCA SAND'!D8</f>
        <v>100</v>
      </c>
      <c r="E462" s="11">
        <f>'JCA SAND'!E8</f>
        <v>0.2</v>
      </c>
      <c r="F462" s="41">
        <f>'JCA SAND'!F8</f>
        <v>100</v>
      </c>
      <c r="G462" s="11">
        <f>'JCA SAND'!G8</f>
        <v>0.56699999999999995</v>
      </c>
      <c r="H462" s="52">
        <f>'JCA SAND'!H8</f>
        <v>2</v>
      </c>
      <c r="I462" s="10" t="str">
        <f>'JCA SAND'!I8</f>
        <v>5% DA</v>
      </c>
      <c r="J462" s="10">
        <f>'JCA SAND'!J8</f>
        <v>2</v>
      </c>
      <c r="K462" s="11">
        <f>'JCA SAND'!K8</f>
        <v>0.58799999999999997</v>
      </c>
      <c r="L462" s="173" t="str">
        <f>'JCA SAND'!L8</f>
        <v>p_eff = 100 , e0_prom = 0.588</v>
      </c>
    </row>
    <row r="463" spans="1:12" x14ac:dyDescent="0.25">
      <c r="A463" s="70"/>
      <c r="B463" s="10">
        <f>'JCA SAND'!B9</f>
        <v>3</v>
      </c>
      <c r="C463" s="10" t="str">
        <f>'JCA SAND'!C9</f>
        <v>JCA</v>
      </c>
      <c r="D463" s="10">
        <f>'JCA SAND'!D9</f>
        <v>100</v>
      </c>
      <c r="E463" s="11">
        <f>'JCA SAND'!E9</f>
        <v>0.2</v>
      </c>
      <c r="F463" s="41">
        <f>'JCA SAND'!F9</f>
        <v>100</v>
      </c>
      <c r="G463" s="11">
        <f>'JCA SAND'!G9</f>
        <v>0.51400000000000001</v>
      </c>
      <c r="H463" s="52">
        <f>'JCA SAND'!H9</f>
        <v>6</v>
      </c>
      <c r="I463" s="10" t="str">
        <f>'JCA SAND'!I9</f>
        <v>5% DA</v>
      </c>
      <c r="J463" s="10" t="str">
        <f>'JCA SAND'!J9</f>
        <v>-</v>
      </c>
      <c r="K463" s="11" t="str">
        <f>'JCA SAND'!K9</f>
        <v>-</v>
      </c>
      <c r="L463" s="173" t="str">
        <f>'JCA SAND'!L9</f>
        <v>-</v>
      </c>
    </row>
    <row r="464" spans="1:12" x14ac:dyDescent="0.25">
      <c r="A464" s="70"/>
      <c r="B464" s="10">
        <f>'JCA SAND'!B10</f>
        <v>4</v>
      </c>
      <c r="C464" s="10" t="str">
        <f>'JCA SAND'!C10</f>
        <v>JCA</v>
      </c>
      <c r="D464" s="10">
        <f>'JCA SAND'!D10</f>
        <v>100</v>
      </c>
      <c r="E464" s="11">
        <f>'JCA SAND'!E10</f>
        <v>0.25</v>
      </c>
      <c r="F464" s="41">
        <f>'JCA SAND'!F10</f>
        <v>100</v>
      </c>
      <c r="G464" s="11">
        <f>'JCA SAND'!G10</f>
        <v>0.46300000000000002</v>
      </c>
      <c r="H464" s="52">
        <f>'JCA SAND'!H10</f>
        <v>16</v>
      </c>
      <c r="I464" s="10" t="str">
        <f>'JCA SAND'!I10</f>
        <v>5% DA</v>
      </c>
      <c r="J464" s="10">
        <f>'JCA SAND'!J10</f>
        <v>1</v>
      </c>
      <c r="K464" s="11">
        <f>'JCA SAND'!K10</f>
        <v>0.45050000000000001</v>
      </c>
      <c r="L464" s="173" t="str">
        <f>'JCA SAND'!L10</f>
        <v>p_eff = 100 , e0_prom = 0.451</v>
      </c>
    </row>
    <row r="465" spans="1:12" x14ac:dyDescent="0.25">
      <c r="A465" s="70"/>
      <c r="B465" s="10">
        <f>'JCA SAND'!B11</f>
        <v>5</v>
      </c>
      <c r="C465" s="10" t="str">
        <f>'JCA SAND'!C11</f>
        <v>JCA</v>
      </c>
      <c r="D465" s="10">
        <f>'JCA SAND'!D11</f>
        <v>100</v>
      </c>
      <c r="E465" s="11">
        <f>'JCA SAND'!E11</f>
        <v>0.12</v>
      </c>
      <c r="F465" s="41">
        <f>'JCA SAND'!F11</f>
        <v>100</v>
      </c>
      <c r="G465" s="11">
        <f>'JCA SAND'!G11</f>
        <v>0.45600000000000002</v>
      </c>
      <c r="H465" s="52">
        <f>'JCA SAND'!H11</f>
        <v>220</v>
      </c>
      <c r="I465" s="10" t="str">
        <f>'JCA SAND'!I11</f>
        <v>5% DA</v>
      </c>
      <c r="J465" s="10">
        <f>'JCA SAND'!J11</f>
        <v>1</v>
      </c>
      <c r="K465" s="11">
        <f>'JCA SAND'!K11</f>
        <v>0.45050000000000001</v>
      </c>
      <c r="L465" s="173" t="str">
        <f>'JCA SAND'!L11</f>
        <v>p_eff = 100 , e0_prom = 0.451</v>
      </c>
    </row>
    <row r="466" spans="1:12" x14ac:dyDescent="0.25">
      <c r="A466" s="70"/>
      <c r="B466" s="10">
        <f>'JCA SAND'!B12</f>
        <v>6</v>
      </c>
      <c r="C466" s="10" t="str">
        <f>'JCA SAND'!C12</f>
        <v>JCA</v>
      </c>
      <c r="D466" s="10">
        <f>'JCA SAND'!D12</f>
        <v>100</v>
      </c>
      <c r="E466" s="11">
        <f>'JCA SAND'!E12</f>
        <v>0.2</v>
      </c>
      <c r="F466" s="41">
        <f>'JCA SAND'!F12</f>
        <v>100</v>
      </c>
      <c r="G466" s="11">
        <f>'JCA SAND'!G12</f>
        <v>0.45100000000000001</v>
      </c>
      <c r="H466" s="52">
        <f>'JCA SAND'!H12</f>
        <v>27</v>
      </c>
      <c r="I466" s="10" t="str">
        <f>'JCA SAND'!I12</f>
        <v>5% DA</v>
      </c>
      <c r="J466" s="10">
        <f>'JCA SAND'!J12</f>
        <v>1</v>
      </c>
      <c r="K466" s="11">
        <f>'JCA SAND'!K12</f>
        <v>0.45050000000000001</v>
      </c>
      <c r="L466" s="173" t="str">
        <f>'JCA SAND'!L12</f>
        <v>p_eff = 100 , e0_prom = 0.451</v>
      </c>
    </row>
    <row r="467" spans="1:12" x14ac:dyDescent="0.25">
      <c r="A467" s="70"/>
      <c r="B467" s="10">
        <f>'JCA SAND'!B13</f>
        <v>7</v>
      </c>
      <c r="C467" s="10" t="str">
        <f>'JCA SAND'!C13</f>
        <v>JCA</v>
      </c>
      <c r="D467" s="10">
        <f>'JCA SAND'!D13</f>
        <v>100</v>
      </c>
      <c r="E467" s="11">
        <f>'JCA SAND'!E13</f>
        <v>0.17</v>
      </c>
      <c r="F467" s="41">
        <f>'JCA SAND'!F13</f>
        <v>100</v>
      </c>
      <c r="G467" s="11">
        <f>'JCA SAND'!G13</f>
        <v>0.432</v>
      </c>
      <c r="H467" s="52">
        <f>'JCA SAND'!H13</f>
        <v>40</v>
      </c>
      <c r="I467" s="10" t="str">
        <f>'JCA SAND'!I13</f>
        <v>5% DA</v>
      </c>
      <c r="J467" s="10">
        <f>'JCA SAND'!J13</f>
        <v>1</v>
      </c>
      <c r="K467" s="11">
        <f>'JCA SAND'!K13</f>
        <v>0.45050000000000001</v>
      </c>
      <c r="L467" s="173" t="str">
        <f>'JCA SAND'!L13</f>
        <v>p_eff = 100 , e0_prom = 0.451</v>
      </c>
    </row>
    <row r="468" spans="1:12" x14ac:dyDescent="0.25">
      <c r="A468" s="70">
        <v>19</v>
      </c>
      <c r="B468" s="10">
        <v>1</v>
      </c>
      <c r="C468" s="10" t="str">
        <f>'SAN CARLO SAND'!C7</f>
        <v>San Carlo</v>
      </c>
      <c r="D468" s="10">
        <f>'SAN CARLO SAND'!D7</f>
        <v>100</v>
      </c>
      <c r="E468" s="10">
        <f>'SAN CARLO SAND'!E7</f>
        <v>0.15</v>
      </c>
      <c r="F468" s="10">
        <f>'SAN CARLO SAND'!F7</f>
        <v>100</v>
      </c>
      <c r="G468" s="10">
        <f>'SAN CARLO SAND'!G7</f>
        <v>0.79</v>
      </c>
      <c r="H468" s="10">
        <f>'SAN CARLO SAND'!H7</f>
        <v>7.5</v>
      </c>
      <c r="I468" s="10" t="str">
        <f>'SAN CARLO SAND'!I7</f>
        <v>5% DA</v>
      </c>
      <c r="J468" s="10">
        <f>'SAN CARLO SAND'!J7</f>
        <v>1</v>
      </c>
      <c r="K468" s="10">
        <f>'SAN CARLO SAND'!K7</f>
        <v>0.79200000000000004</v>
      </c>
      <c r="L468" s="173" t="str">
        <f>'SAN CARLO SAND'!L7</f>
        <v>p_eff = 100 , e0_prom = 0.792</v>
      </c>
    </row>
    <row r="469" spans="1:12" x14ac:dyDescent="0.25">
      <c r="A469" s="70"/>
      <c r="B469" s="10">
        <v>2</v>
      </c>
      <c r="C469" s="10" t="str">
        <f>'SAN CARLO SAND'!C8</f>
        <v>San Carlo</v>
      </c>
      <c r="D469" s="10">
        <f>'SAN CARLO SAND'!D8</f>
        <v>100</v>
      </c>
      <c r="E469" s="10">
        <f>'SAN CARLO SAND'!E8</f>
        <v>0.22</v>
      </c>
      <c r="F469" s="10">
        <f>'SAN CARLO SAND'!F8</f>
        <v>100</v>
      </c>
      <c r="G469" s="10">
        <f>'SAN CARLO SAND'!G8</f>
        <v>0.8</v>
      </c>
      <c r="H469" s="10">
        <f>'SAN CARLO SAND'!H8</f>
        <v>2</v>
      </c>
      <c r="I469" s="10" t="str">
        <f>'SAN CARLO SAND'!I8</f>
        <v>5% DA</v>
      </c>
      <c r="J469" s="10">
        <f>'SAN CARLO SAND'!J8</f>
        <v>1</v>
      </c>
      <c r="K469" s="10">
        <f>'SAN CARLO SAND'!K8</f>
        <v>0.79200000000000004</v>
      </c>
      <c r="L469" s="173" t="str">
        <f>'SAN CARLO SAND'!L8</f>
        <v>p_eff = 100 , e0_prom = 0.792</v>
      </c>
    </row>
    <row r="470" spans="1:12" x14ac:dyDescent="0.25">
      <c r="A470" s="70"/>
      <c r="B470" s="10">
        <v>3</v>
      </c>
      <c r="C470" s="10" t="str">
        <f>'SAN CARLO SAND'!C9</f>
        <v>San Carlo</v>
      </c>
      <c r="D470" s="10">
        <f>'SAN CARLO SAND'!D9</f>
        <v>98</v>
      </c>
      <c r="E470" s="10">
        <f>'SAN CARLO SAND'!E9</f>
        <v>0.13</v>
      </c>
      <c r="F470" s="10">
        <f>'SAN CARLO SAND'!F9</f>
        <v>98</v>
      </c>
      <c r="G470" s="10">
        <f>'SAN CARLO SAND'!G9</f>
        <v>0.79</v>
      </c>
      <c r="H470" s="10">
        <f>'SAN CARLO SAND'!H9</f>
        <v>11</v>
      </c>
      <c r="I470" s="10" t="str">
        <f>'SAN CARLO SAND'!I9</f>
        <v>5% DA</v>
      </c>
      <c r="J470" s="10">
        <f>'SAN CARLO SAND'!J9</f>
        <v>1</v>
      </c>
      <c r="K470" s="10">
        <f>'SAN CARLO SAND'!K9</f>
        <v>0.79200000000000004</v>
      </c>
      <c r="L470" s="173" t="str">
        <f>'SAN CARLO SAND'!L9</f>
        <v>p_eff = 98 , e0_prom = 0.792</v>
      </c>
    </row>
    <row r="471" spans="1:12" x14ac:dyDescent="0.25">
      <c r="A471" s="70"/>
      <c r="B471" s="10">
        <v>4</v>
      </c>
      <c r="C471" s="10" t="str">
        <f>'SAN CARLO SAND'!C10</f>
        <v>San Carlo</v>
      </c>
      <c r="D471" s="10">
        <f>'SAN CARLO SAND'!D10</f>
        <v>150</v>
      </c>
      <c r="E471" s="10">
        <f>'SAN CARLO SAND'!E10</f>
        <v>0.1</v>
      </c>
      <c r="F471" s="10">
        <f>'SAN CARLO SAND'!F10</f>
        <v>150</v>
      </c>
      <c r="G471" s="10">
        <f>'SAN CARLO SAND'!G10</f>
        <v>0.77</v>
      </c>
      <c r="H471" s="10">
        <f>'SAN CARLO SAND'!H10</f>
        <v>97</v>
      </c>
      <c r="I471" s="10" t="str">
        <f>'SAN CARLO SAND'!I10</f>
        <v>5% DA</v>
      </c>
      <c r="J471" s="10" t="str">
        <f>'SAN CARLO SAND'!J10</f>
        <v>-</v>
      </c>
      <c r="K471" s="10" t="str">
        <f>'SAN CARLO SAND'!K10</f>
        <v>-</v>
      </c>
      <c r="L471" s="173" t="str">
        <f>'SAN CARLO SAND'!L10</f>
        <v>-</v>
      </c>
    </row>
    <row r="472" spans="1:12" x14ac:dyDescent="0.25">
      <c r="A472" s="70"/>
      <c r="B472" s="10">
        <v>5</v>
      </c>
      <c r="C472" s="10" t="str">
        <f>'SAN CARLO SAND'!C11</f>
        <v>San Carlo</v>
      </c>
      <c r="D472" s="10">
        <f>'SAN CARLO SAND'!D11</f>
        <v>150</v>
      </c>
      <c r="E472" s="10">
        <f>'SAN CARLO SAND'!E11</f>
        <v>0.12</v>
      </c>
      <c r="F472" s="10">
        <f>'SAN CARLO SAND'!F11</f>
        <v>150</v>
      </c>
      <c r="G472" s="10">
        <f>'SAN CARLO SAND'!G11</f>
        <v>0.77</v>
      </c>
      <c r="H472" s="10">
        <f>'SAN CARLO SAND'!H11</f>
        <v>40</v>
      </c>
      <c r="I472" s="10" t="str">
        <f>'SAN CARLO SAND'!I11</f>
        <v>5% DA</v>
      </c>
      <c r="J472" s="10" t="str">
        <f>'SAN CARLO SAND'!J11</f>
        <v>-</v>
      </c>
      <c r="K472" s="10" t="str">
        <f>'SAN CARLO SAND'!K11</f>
        <v>-</v>
      </c>
      <c r="L472" s="173" t="str">
        <f>'SAN CARLO SAND'!L11</f>
        <v>-</v>
      </c>
    </row>
    <row r="473" spans="1:12" x14ac:dyDescent="0.25">
      <c r="A473" s="70"/>
      <c r="B473" s="10">
        <v>6</v>
      </c>
      <c r="C473" s="10" t="str">
        <f>'SAN CARLO SAND'!C12</f>
        <v>San Carlo</v>
      </c>
      <c r="D473" s="10">
        <f>'SAN CARLO SAND'!D12</f>
        <v>95</v>
      </c>
      <c r="E473" s="10">
        <f>'SAN CARLO SAND'!E12</f>
        <v>0.16</v>
      </c>
      <c r="F473" s="10">
        <f>'SAN CARLO SAND'!F12</f>
        <v>95</v>
      </c>
      <c r="G473" s="10">
        <f>'SAN CARLO SAND'!G12</f>
        <v>0.8</v>
      </c>
      <c r="H473" s="10">
        <f>'SAN CARLO SAND'!H12</f>
        <v>25</v>
      </c>
      <c r="I473" s="10" t="str">
        <f>'SAN CARLO SAND'!I12</f>
        <v>5% DA</v>
      </c>
      <c r="J473" s="10">
        <f>'SAN CARLO SAND'!J12</f>
        <v>1</v>
      </c>
      <c r="K473" s="10">
        <f>'SAN CARLO SAND'!K12</f>
        <v>0.79200000000000004</v>
      </c>
      <c r="L473" s="173" t="str">
        <f>'SAN CARLO SAND'!L12</f>
        <v>p_eff = 95 , e0_prom = 0.792</v>
      </c>
    </row>
    <row r="474" spans="1:12" x14ac:dyDescent="0.25">
      <c r="A474" s="70"/>
      <c r="B474" s="10">
        <v>7</v>
      </c>
      <c r="C474" s="10" t="str">
        <f>'SAN CARLO SAND'!C13</f>
        <v>San Carlo</v>
      </c>
      <c r="D474" s="10">
        <f>'SAN CARLO SAND'!D13</f>
        <v>100</v>
      </c>
      <c r="E474" s="10">
        <f>'SAN CARLO SAND'!E13</f>
        <v>0.13</v>
      </c>
      <c r="F474" s="10">
        <f>'SAN CARLO SAND'!F13</f>
        <v>100</v>
      </c>
      <c r="G474" s="10">
        <f>'SAN CARLO SAND'!G13</f>
        <v>0.78</v>
      </c>
      <c r="H474" s="10">
        <f>'SAN CARLO SAND'!H13</f>
        <v>84</v>
      </c>
      <c r="I474" s="10" t="str">
        <f>'SAN CARLO SAND'!I13</f>
        <v>5% DA</v>
      </c>
      <c r="J474" s="10">
        <f>'SAN CARLO SAND'!J13</f>
        <v>1</v>
      </c>
      <c r="K474" s="10">
        <f>'SAN CARLO SAND'!K13</f>
        <v>0.79200000000000004</v>
      </c>
      <c r="L474" s="173" t="str">
        <f>'SAN CARLO SAND'!L13</f>
        <v>p_eff = 100 , e0_prom = 0.792</v>
      </c>
    </row>
    <row r="475" spans="1:12" x14ac:dyDescent="0.25">
      <c r="A475" s="70"/>
      <c r="B475" s="10">
        <v>8</v>
      </c>
      <c r="C475" s="10" t="str">
        <f>'SAN CARLO SAND'!C14</f>
        <v>San Carlo</v>
      </c>
      <c r="D475" s="10">
        <f>'SAN CARLO SAND'!D14</f>
        <v>100</v>
      </c>
      <c r="E475" s="10">
        <f>'SAN CARLO SAND'!E14</f>
        <v>0.24</v>
      </c>
      <c r="F475" s="10">
        <f>'SAN CARLO SAND'!F14</f>
        <v>100</v>
      </c>
      <c r="G475" s="10">
        <f>'SAN CARLO SAND'!G14</f>
        <v>0.73</v>
      </c>
      <c r="H475" s="10">
        <f>'SAN CARLO SAND'!H14</f>
        <v>3.7</v>
      </c>
      <c r="I475" s="10" t="str">
        <f>'SAN CARLO SAND'!I14</f>
        <v>5% DA</v>
      </c>
      <c r="J475" s="10">
        <f>'SAN CARLO SAND'!J14</f>
        <v>2</v>
      </c>
      <c r="K475" s="10">
        <f>'SAN CARLO SAND'!K14</f>
        <v>0.73</v>
      </c>
      <c r="L475" s="173" t="str">
        <f>'SAN CARLO SAND'!L14</f>
        <v>p_eff = 100 , e0_prom = 0.73</v>
      </c>
    </row>
    <row r="476" spans="1:12" x14ac:dyDescent="0.25">
      <c r="A476" s="70"/>
      <c r="B476" s="10">
        <v>9</v>
      </c>
      <c r="C476" s="10" t="str">
        <f>'SAN CARLO SAND'!C15</f>
        <v>San Carlo</v>
      </c>
      <c r="D476" s="10">
        <f>'SAN CARLO SAND'!D15</f>
        <v>100</v>
      </c>
      <c r="E476" s="10">
        <f>'SAN CARLO SAND'!E15</f>
        <v>0.2</v>
      </c>
      <c r="F476" s="10">
        <f>'SAN CARLO SAND'!F15</f>
        <v>100</v>
      </c>
      <c r="G476" s="10">
        <f>'SAN CARLO SAND'!G15</f>
        <v>0.73</v>
      </c>
      <c r="H476" s="10">
        <f>'SAN CARLO SAND'!H15</f>
        <v>11.5</v>
      </c>
      <c r="I476" s="10" t="str">
        <f>'SAN CARLO SAND'!I15</f>
        <v>5% DA</v>
      </c>
      <c r="J476" s="10">
        <f>'SAN CARLO SAND'!J15</f>
        <v>2</v>
      </c>
      <c r="K476" s="10">
        <f>'SAN CARLO SAND'!K15</f>
        <v>0.73</v>
      </c>
      <c r="L476" s="173" t="str">
        <f>'SAN CARLO SAND'!L15</f>
        <v>p_eff = 100 , e0_prom = 0.73</v>
      </c>
    </row>
    <row r="477" spans="1:12" x14ac:dyDescent="0.25">
      <c r="A477" s="70"/>
      <c r="B477" s="10">
        <v>10</v>
      </c>
      <c r="C477" s="10" t="str">
        <f>'SAN CARLO SAND'!C16</f>
        <v>San Carlo</v>
      </c>
      <c r="D477" s="10">
        <f>'SAN CARLO SAND'!D16</f>
        <v>100</v>
      </c>
      <c r="E477" s="10">
        <f>'SAN CARLO SAND'!E16</f>
        <v>0.15</v>
      </c>
      <c r="F477" s="10">
        <f>'SAN CARLO SAND'!F16</f>
        <v>100</v>
      </c>
      <c r="G477" s="10">
        <f>'SAN CARLO SAND'!G16</f>
        <v>0.73</v>
      </c>
      <c r="H477" s="10">
        <f>'SAN CARLO SAND'!H16</f>
        <v>47.5</v>
      </c>
      <c r="I477" s="10" t="str">
        <f>'SAN CARLO SAND'!I16</f>
        <v>5% DA</v>
      </c>
      <c r="J477" s="10">
        <f>'SAN CARLO SAND'!J16</f>
        <v>2</v>
      </c>
      <c r="K477" s="10">
        <f>'SAN CARLO SAND'!K16</f>
        <v>0.73</v>
      </c>
      <c r="L477" s="173" t="str">
        <f>'SAN CARLO SAND'!L16</f>
        <v>p_eff = 100 , e0_prom = 0.73</v>
      </c>
    </row>
    <row r="478" spans="1:12" x14ac:dyDescent="0.25">
      <c r="A478" s="70"/>
      <c r="B478" s="10">
        <v>11</v>
      </c>
      <c r="C478" s="10" t="str">
        <f>'SAN CARLO SAND'!C17</f>
        <v>San Carlo</v>
      </c>
      <c r="D478" s="10">
        <f>'SAN CARLO SAND'!D17</f>
        <v>100</v>
      </c>
      <c r="E478" s="10">
        <f>'SAN CARLO SAND'!E17</f>
        <v>0.22</v>
      </c>
      <c r="F478" s="10">
        <f>'SAN CARLO SAND'!F17</f>
        <v>100</v>
      </c>
      <c r="G478" s="10">
        <f>'SAN CARLO SAND'!G17</f>
        <v>0.63</v>
      </c>
      <c r="H478" s="10">
        <f>'SAN CARLO SAND'!H17</f>
        <v>12</v>
      </c>
      <c r="I478" s="10" t="str">
        <f>'SAN CARLO SAND'!I17</f>
        <v>5% DA</v>
      </c>
      <c r="J478" s="10">
        <f>'SAN CARLO SAND'!J17</f>
        <v>3</v>
      </c>
      <c r="K478" s="10">
        <f>'SAN CARLO SAND'!K17</f>
        <v>0.6366666666666666</v>
      </c>
      <c r="L478" s="173" t="str">
        <f>'SAN CARLO SAND'!L17</f>
        <v>p_eff = 100 , e0_prom = 0.637</v>
      </c>
    </row>
    <row r="479" spans="1:12" x14ac:dyDescent="0.25">
      <c r="A479" s="70"/>
      <c r="B479" s="10">
        <v>12</v>
      </c>
      <c r="C479" s="10" t="str">
        <f>'SAN CARLO SAND'!C18</f>
        <v>San Carlo</v>
      </c>
      <c r="D479" s="10">
        <f>'SAN CARLO SAND'!D18</f>
        <v>100</v>
      </c>
      <c r="E479" s="10">
        <f>'SAN CARLO SAND'!E18</f>
        <v>0.16</v>
      </c>
      <c r="F479" s="10">
        <f>'SAN CARLO SAND'!F18</f>
        <v>100</v>
      </c>
      <c r="G479" s="10">
        <f>'SAN CARLO SAND'!G18</f>
        <v>0.63</v>
      </c>
      <c r="H479" s="10">
        <f>'SAN CARLO SAND'!H18</f>
        <v>60.5</v>
      </c>
      <c r="I479" s="10" t="str">
        <f>'SAN CARLO SAND'!I18</f>
        <v>5% DA</v>
      </c>
      <c r="J479" s="10">
        <f>'SAN CARLO SAND'!J18</f>
        <v>3</v>
      </c>
      <c r="K479" s="10">
        <f>'SAN CARLO SAND'!K18</f>
        <v>0.6366666666666666</v>
      </c>
      <c r="L479" s="173" t="str">
        <f>'SAN CARLO SAND'!L18</f>
        <v>p_eff = 100 , e0_prom = 0.637</v>
      </c>
    </row>
    <row r="480" spans="1:12" x14ac:dyDescent="0.25">
      <c r="A480" s="70"/>
      <c r="B480" s="10">
        <v>13</v>
      </c>
      <c r="C480" s="10" t="str">
        <f>'SAN CARLO SAND'!C19</f>
        <v>San Carlo</v>
      </c>
      <c r="D480" s="10">
        <f>'SAN CARLO SAND'!D19</f>
        <v>100</v>
      </c>
      <c r="E480" s="10">
        <f>'SAN CARLO SAND'!E19</f>
        <v>0.24</v>
      </c>
      <c r="F480" s="10">
        <f>'SAN CARLO SAND'!F19</f>
        <v>100</v>
      </c>
      <c r="G480" s="10">
        <f>'SAN CARLO SAND'!G19</f>
        <v>0.64</v>
      </c>
      <c r="H480" s="10">
        <f>'SAN CARLO SAND'!H19</f>
        <v>5.5</v>
      </c>
      <c r="I480" s="10" t="str">
        <f>'SAN CARLO SAND'!I19</f>
        <v>5% DA</v>
      </c>
      <c r="J480" s="10">
        <f>'SAN CARLO SAND'!J19</f>
        <v>3</v>
      </c>
      <c r="K480" s="10">
        <f>'SAN CARLO SAND'!K19</f>
        <v>0.6366666666666666</v>
      </c>
      <c r="L480" s="173" t="str">
        <f>'SAN CARLO SAND'!L19</f>
        <v>p_eff = 100 , e0_prom = 0.637</v>
      </c>
    </row>
    <row r="481" spans="1:12" x14ac:dyDescent="0.25">
      <c r="A481" s="70"/>
      <c r="B481" s="10">
        <v>14</v>
      </c>
      <c r="C481" s="10" t="str">
        <f>'SAN CARLO SAND'!C20</f>
        <v>San Carlo</v>
      </c>
      <c r="D481" s="10">
        <f>'SAN CARLO SAND'!D20</f>
        <v>100</v>
      </c>
      <c r="E481" s="10">
        <f>'SAN CARLO SAND'!E20</f>
        <v>0.26</v>
      </c>
      <c r="F481" s="10">
        <f>'SAN CARLO SAND'!F20</f>
        <v>100</v>
      </c>
      <c r="G481" s="10">
        <f>'SAN CARLO SAND'!G20</f>
        <v>0.63</v>
      </c>
      <c r="H481" s="10">
        <f>'SAN CARLO SAND'!H20</f>
        <v>11</v>
      </c>
      <c r="I481" s="10" t="str">
        <f>'SAN CARLO SAND'!I20</f>
        <v>5% DA</v>
      </c>
      <c r="J481" s="10">
        <f>'SAN CARLO SAND'!J20</f>
        <v>3</v>
      </c>
      <c r="K481" s="10">
        <f>'SAN CARLO SAND'!K20</f>
        <v>0.6366666666666666</v>
      </c>
      <c r="L481" s="173" t="str">
        <f>'SAN CARLO SAND'!L20</f>
        <v>p_eff = 100 , e0_prom = 0.637</v>
      </c>
    </row>
    <row r="482" spans="1:12" x14ac:dyDescent="0.25">
      <c r="A482" s="70"/>
      <c r="B482" s="10">
        <v>15</v>
      </c>
      <c r="C482" s="10" t="str">
        <f>'SAN CARLO SAND'!C21</f>
        <v>San Carlo</v>
      </c>
      <c r="D482" s="10">
        <f>'SAN CARLO SAND'!D21</f>
        <v>100</v>
      </c>
      <c r="E482" s="10">
        <f>'SAN CARLO SAND'!E21</f>
        <v>0.28999999999999998</v>
      </c>
      <c r="F482" s="10">
        <f>'SAN CARLO SAND'!F21</f>
        <v>100</v>
      </c>
      <c r="G482" s="10">
        <f>'SAN CARLO SAND'!G21</f>
        <v>0.64</v>
      </c>
      <c r="H482" s="10">
        <f>'SAN CARLO SAND'!H21</f>
        <v>2.6</v>
      </c>
      <c r="I482" s="10" t="str">
        <f>'SAN CARLO SAND'!I21</f>
        <v>5% DA</v>
      </c>
      <c r="J482" s="10">
        <f>'SAN CARLO SAND'!J21</f>
        <v>3</v>
      </c>
      <c r="K482" s="10">
        <f>'SAN CARLO SAND'!K21</f>
        <v>0.6366666666666666</v>
      </c>
      <c r="L482" s="173" t="str">
        <f>'SAN CARLO SAND'!L21</f>
        <v>p_eff = 100 , e0_prom = 0.637</v>
      </c>
    </row>
    <row r="483" spans="1:12" x14ac:dyDescent="0.25">
      <c r="A483" s="70"/>
      <c r="B483" s="10">
        <v>16</v>
      </c>
      <c r="C483" s="10" t="str">
        <f>'SAN CARLO SAND'!C22</f>
        <v>San Carlo</v>
      </c>
      <c r="D483" s="10">
        <f>'SAN CARLO SAND'!D22</f>
        <v>100</v>
      </c>
      <c r="E483" s="10">
        <f>'SAN CARLO SAND'!E22</f>
        <v>0.25</v>
      </c>
      <c r="F483" s="10">
        <f>'SAN CARLO SAND'!F22</f>
        <v>100</v>
      </c>
      <c r="G483" s="10">
        <f>'SAN CARLO SAND'!G22</f>
        <v>0.65</v>
      </c>
      <c r="H483" s="10">
        <f>'SAN CARLO SAND'!H22</f>
        <v>3.6</v>
      </c>
      <c r="I483" s="10" t="str">
        <f>'SAN CARLO SAND'!I22</f>
        <v>5% DA</v>
      </c>
      <c r="J483" s="10">
        <f>'SAN CARLO SAND'!J22</f>
        <v>3</v>
      </c>
      <c r="K483" s="10">
        <f>'SAN CARLO SAND'!K22</f>
        <v>0.6366666666666666</v>
      </c>
      <c r="L483" s="173" t="str">
        <f>'SAN CARLO SAND'!L22</f>
        <v>p_eff = 100 , e0_prom = 0.637</v>
      </c>
    </row>
    <row r="484" spans="1:12" x14ac:dyDescent="0.25">
      <c r="A484" s="70">
        <v>20</v>
      </c>
      <c r="B484" s="10" t="str">
        <f>'FITZGERALD BRIDGE'!B11</f>
        <v>C1</v>
      </c>
      <c r="C484" s="10" t="str">
        <f>'FITZGERALD BRIDGE'!C11</f>
        <v>FBM-1</v>
      </c>
      <c r="D484" s="10">
        <f>'FITZGERALD BRIDGE'!D11</f>
        <v>100</v>
      </c>
      <c r="E484" s="10">
        <f>'FITZGERALD BRIDGE'!E11</f>
        <v>0.27</v>
      </c>
      <c r="F484" s="10">
        <f>'FITZGERALD BRIDGE'!F11</f>
        <v>100</v>
      </c>
      <c r="G484" s="10">
        <f>'FITZGERALD BRIDGE'!G11</f>
        <v>0.89200000000000002</v>
      </c>
      <c r="H484" s="10">
        <f>'FITZGERALD BRIDGE'!H11</f>
        <v>1</v>
      </c>
      <c r="I484" s="10" t="str">
        <f>'FITZGERALD BRIDGE'!I11</f>
        <v>5% DA</v>
      </c>
      <c r="J484" s="10">
        <f>'FITZGERALD BRIDGE'!J11</f>
        <v>1</v>
      </c>
      <c r="K484" s="10">
        <f>'FITZGERALD BRIDGE'!K11</f>
        <v>0.88800000000000012</v>
      </c>
      <c r="L484" s="173" t="str">
        <f>'FITZGERALD BRIDGE'!L11</f>
        <v>p_eff = 100 , e0_prom = 0.888</v>
      </c>
    </row>
    <row r="485" spans="1:12" x14ac:dyDescent="0.25">
      <c r="A485" s="70"/>
      <c r="B485" s="10" t="str">
        <f>'FITZGERALD BRIDGE'!B12</f>
        <v>C2</v>
      </c>
      <c r="C485" s="10" t="str">
        <f>'FITZGERALD BRIDGE'!C12</f>
        <v>FBM-1</v>
      </c>
      <c r="D485" s="10">
        <f>'FITZGERALD BRIDGE'!D12</f>
        <v>100</v>
      </c>
      <c r="E485" s="10">
        <f>'FITZGERALD BRIDGE'!E12</f>
        <v>0.20899999999999999</v>
      </c>
      <c r="F485" s="10">
        <f>'FITZGERALD BRIDGE'!F12</f>
        <v>100</v>
      </c>
      <c r="G485" s="10">
        <f>'FITZGERALD BRIDGE'!G12</f>
        <v>0.89</v>
      </c>
      <c r="H485" s="10">
        <f>'FITZGERALD BRIDGE'!H12</f>
        <v>2</v>
      </c>
      <c r="I485" s="10" t="str">
        <f>'FITZGERALD BRIDGE'!I12</f>
        <v>5% DA</v>
      </c>
      <c r="J485" s="10">
        <f>'FITZGERALD BRIDGE'!J12</f>
        <v>1</v>
      </c>
      <c r="K485" s="10">
        <f>'FITZGERALD BRIDGE'!K12</f>
        <v>0.88800000000000012</v>
      </c>
      <c r="L485" s="173" t="str">
        <f>'FITZGERALD BRIDGE'!L12</f>
        <v>p_eff = 100 , e0_prom = 0.888</v>
      </c>
    </row>
    <row r="486" spans="1:12" x14ac:dyDescent="0.25">
      <c r="A486" s="70"/>
      <c r="B486" s="10" t="str">
        <f>'FITZGERALD BRIDGE'!B13</f>
        <v>C3</v>
      </c>
      <c r="C486" s="10" t="str">
        <f>'FITZGERALD BRIDGE'!C13</f>
        <v>FBM-1</v>
      </c>
      <c r="D486" s="10">
        <f>'FITZGERALD BRIDGE'!D13</f>
        <v>100</v>
      </c>
      <c r="E486" s="10">
        <f>'FITZGERALD BRIDGE'!E13</f>
        <v>0.17</v>
      </c>
      <c r="F486" s="10">
        <f>'FITZGERALD BRIDGE'!F13</f>
        <v>100</v>
      </c>
      <c r="G486" s="10">
        <f>'FITZGERALD BRIDGE'!G13</f>
        <v>0.88900000000000001</v>
      </c>
      <c r="H486" s="10">
        <f>'FITZGERALD BRIDGE'!H13</f>
        <v>4</v>
      </c>
      <c r="I486" s="10" t="str">
        <f>'FITZGERALD BRIDGE'!I13</f>
        <v>5% DA</v>
      </c>
      <c r="J486" s="10">
        <f>'FITZGERALD BRIDGE'!J13</f>
        <v>1</v>
      </c>
      <c r="K486" s="10">
        <f>'FITZGERALD BRIDGE'!K13</f>
        <v>0.88800000000000012</v>
      </c>
      <c r="L486" s="173" t="str">
        <f>'FITZGERALD BRIDGE'!L13</f>
        <v>p_eff = 100 , e0_prom = 0.888</v>
      </c>
    </row>
    <row r="487" spans="1:12" x14ac:dyDescent="0.25">
      <c r="A487" s="70"/>
      <c r="B487" s="10" t="str">
        <f>'FITZGERALD BRIDGE'!B14</f>
        <v>C4</v>
      </c>
      <c r="C487" s="10" t="str">
        <f>'FITZGERALD BRIDGE'!C14</f>
        <v>FBM-1</v>
      </c>
      <c r="D487" s="10">
        <f>'FITZGERALD BRIDGE'!D14</f>
        <v>100</v>
      </c>
      <c r="E487" s="10">
        <f>'FITZGERALD BRIDGE'!E14</f>
        <v>0.14000000000000001</v>
      </c>
      <c r="F487" s="10">
        <f>'FITZGERALD BRIDGE'!F14</f>
        <v>100</v>
      </c>
      <c r="G487" s="10">
        <f>'FITZGERALD BRIDGE'!G14</f>
        <v>0.879</v>
      </c>
      <c r="H487" s="10">
        <f>'FITZGERALD BRIDGE'!H14</f>
        <v>16</v>
      </c>
      <c r="I487" s="10" t="str">
        <f>'FITZGERALD BRIDGE'!I14</f>
        <v>5% DA</v>
      </c>
      <c r="J487" s="10">
        <f>'FITZGERALD BRIDGE'!J14</f>
        <v>1</v>
      </c>
      <c r="K487" s="10">
        <f>'FITZGERALD BRIDGE'!K14</f>
        <v>0.88800000000000012</v>
      </c>
      <c r="L487" s="173" t="str">
        <f>'FITZGERALD BRIDGE'!L14</f>
        <v>p_eff = 100 , e0_prom = 0.888</v>
      </c>
    </row>
    <row r="488" spans="1:12" x14ac:dyDescent="0.25">
      <c r="A488" s="70"/>
      <c r="B488" s="10" t="str">
        <f>'FITZGERALD BRIDGE'!B15</f>
        <v>C5</v>
      </c>
      <c r="C488" s="10" t="str">
        <f>'FITZGERALD BRIDGE'!C15</f>
        <v>FBM-1</v>
      </c>
      <c r="D488" s="10">
        <f>'FITZGERALD BRIDGE'!D15</f>
        <v>100</v>
      </c>
      <c r="E488" s="10">
        <f>'FITZGERALD BRIDGE'!E15</f>
        <v>0.12</v>
      </c>
      <c r="F488" s="10">
        <f>'FITZGERALD BRIDGE'!F15</f>
        <v>100</v>
      </c>
      <c r="G488" s="10">
        <f>'FITZGERALD BRIDGE'!G15</f>
        <v>0.89</v>
      </c>
      <c r="H488" s="10">
        <f>'FITZGERALD BRIDGE'!H15</f>
        <v>32</v>
      </c>
      <c r="I488" s="10" t="str">
        <f>'FITZGERALD BRIDGE'!I15</f>
        <v>5% DA</v>
      </c>
      <c r="J488" s="10">
        <f>'FITZGERALD BRIDGE'!J15</f>
        <v>1</v>
      </c>
      <c r="K488" s="10">
        <f>'FITZGERALD BRIDGE'!K15</f>
        <v>0.88800000000000012</v>
      </c>
      <c r="L488" s="173" t="str">
        <f>'FITZGERALD BRIDGE'!L15</f>
        <v>p_eff = 100 , e0_prom = 0.888</v>
      </c>
    </row>
    <row r="489" spans="1:12" x14ac:dyDescent="0.25">
      <c r="A489" s="70"/>
      <c r="B489" s="10" t="str">
        <f>'FITZGERALD BRIDGE'!B16</f>
        <v>C6</v>
      </c>
      <c r="C489" s="10" t="str">
        <f>'FITZGERALD BRIDGE'!C16</f>
        <v>FBM-1</v>
      </c>
      <c r="D489" s="10">
        <f>'FITZGERALD BRIDGE'!D16</f>
        <v>100</v>
      </c>
      <c r="E489" s="10">
        <f>'FITZGERALD BRIDGE'!E16</f>
        <v>0.37</v>
      </c>
      <c r="F489" s="10">
        <f>'FITZGERALD BRIDGE'!F16</f>
        <v>100</v>
      </c>
      <c r="G489" s="10">
        <f>'FITZGERALD BRIDGE'!G16</f>
        <v>0.82099999999999995</v>
      </c>
      <c r="H489" s="10">
        <f>'FITZGERALD BRIDGE'!H16</f>
        <v>2</v>
      </c>
      <c r="I489" s="10" t="str">
        <f>'FITZGERALD BRIDGE'!I16</f>
        <v>5% DA</v>
      </c>
      <c r="J489" s="10">
        <f>'FITZGERALD BRIDGE'!J16</f>
        <v>2</v>
      </c>
      <c r="K489" s="10">
        <f>'FITZGERALD BRIDGE'!K16</f>
        <v>0.82250000000000001</v>
      </c>
      <c r="L489" s="173" t="str">
        <f>'FITZGERALD BRIDGE'!L16</f>
        <v>p_eff = 100 , e0_prom = 0.823</v>
      </c>
    </row>
    <row r="490" spans="1:12" x14ac:dyDescent="0.25">
      <c r="A490" s="70"/>
      <c r="B490" s="10" t="str">
        <f>'FITZGERALD BRIDGE'!B17</f>
        <v>C7</v>
      </c>
      <c r="C490" s="10" t="str">
        <f>'FITZGERALD BRIDGE'!C17</f>
        <v>FBM-1</v>
      </c>
      <c r="D490" s="10">
        <f>'FITZGERALD BRIDGE'!D17</f>
        <v>100</v>
      </c>
      <c r="E490" s="10">
        <f>'FITZGERALD BRIDGE'!E17</f>
        <v>0.22800000000000001</v>
      </c>
      <c r="F490" s="10">
        <f>'FITZGERALD BRIDGE'!F17</f>
        <v>100</v>
      </c>
      <c r="G490" s="10">
        <f>'FITZGERALD BRIDGE'!G17</f>
        <v>0.82799999999999996</v>
      </c>
      <c r="H490" s="10">
        <f>'FITZGERALD BRIDGE'!H17</f>
        <v>4</v>
      </c>
      <c r="I490" s="10" t="str">
        <f>'FITZGERALD BRIDGE'!I17</f>
        <v>5% DA</v>
      </c>
      <c r="J490" s="10">
        <f>'FITZGERALD BRIDGE'!J17</f>
        <v>2</v>
      </c>
      <c r="K490" s="10">
        <f>'FITZGERALD BRIDGE'!K17</f>
        <v>0.82250000000000001</v>
      </c>
      <c r="L490" s="173" t="str">
        <f>'FITZGERALD BRIDGE'!L17</f>
        <v>p_eff = 100 , e0_prom = 0.823</v>
      </c>
    </row>
    <row r="491" spans="1:12" x14ac:dyDescent="0.25">
      <c r="A491" s="70"/>
      <c r="B491" s="10" t="str">
        <f>'FITZGERALD BRIDGE'!B18</f>
        <v>C8</v>
      </c>
      <c r="C491" s="10" t="str">
        <f>'FITZGERALD BRIDGE'!C18</f>
        <v>FBM-1</v>
      </c>
      <c r="D491" s="10">
        <f>'FITZGERALD BRIDGE'!D18</f>
        <v>100</v>
      </c>
      <c r="E491" s="10">
        <f>'FITZGERALD BRIDGE'!E18</f>
        <v>0.19400000000000001</v>
      </c>
      <c r="F491" s="10">
        <f>'FITZGERALD BRIDGE'!F18</f>
        <v>100</v>
      </c>
      <c r="G491" s="10">
        <f>'FITZGERALD BRIDGE'!G18</f>
        <v>0.82</v>
      </c>
      <c r="H491" s="10">
        <f>'FITZGERALD BRIDGE'!H18</f>
        <v>14</v>
      </c>
      <c r="I491" s="10" t="str">
        <f>'FITZGERALD BRIDGE'!I18</f>
        <v>5% DA</v>
      </c>
      <c r="J491" s="10">
        <f>'FITZGERALD BRIDGE'!J18</f>
        <v>2</v>
      </c>
      <c r="K491" s="10">
        <f>'FITZGERALD BRIDGE'!K18</f>
        <v>0.82250000000000001</v>
      </c>
      <c r="L491" s="173" t="str">
        <f>'FITZGERALD BRIDGE'!L18</f>
        <v>p_eff = 100 , e0_prom = 0.823</v>
      </c>
    </row>
    <row r="492" spans="1:12" x14ac:dyDescent="0.25">
      <c r="A492" s="70"/>
      <c r="B492" s="10" t="str">
        <f>'FITZGERALD BRIDGE'!B19</f>
        <v>C9</v>
      </c>
      <c r="C492" s="10" t="str">
        <f>'FITZGERALD BRIDGE'!C19</f>
        <v>FBM-1</v>
      </c>
      <c r="D492" s="10">
        <f>'FITZGERALD BRIDGE'!D19</f>
        <v>100</v>
      </c>
      <c r="E492" s="10">
        <f>'FITZGERALD BRIDGE'!E19</f>
        <v>0.16</v>
      </c>
      <c r="F492" s="10">
        <f>'FITZGERALD BRIDGE'!F19</f>
        <v>100</v>
      </c>
      <c r="G492" s="10">
        <f>'FITZGERALD BRIDGE'!G19</f>
        <v>0.82099999999999995</v>
      </c>
      <c r="H492" s="10">
        <f>'FITZGERALD BRIDGE'!H19</f>
        <v>43</v>
      </c>
      <c r="I492" s="10" t="str">
        <f>'FITZGERALD BRIDGE'!I19</f>
        <v>5% DA</v>
      </c>
      <c r="J492" s="10">
        <f>'FITZGERALD BRIDGE'!J19</f>
        <v>2</v>
      </c>
      <c r="K492" s="10">
        <f>'FITZGERALD BRIDGE'!K19</f>
        <v>0.82250000000000001</v>
      </c>
      <c r="L492" s="173" t="str">
        <f>'FITZGERALD BRIDGE'!L19</f>
        <v>p_eff = 100 , e0_prom = 0.823</v>
      </c>
    </row>
    <row r="493" spans="1:12" x14ac:dyDescent="0.25">
      <c r="A493" s="70"/>
      <c r="B493" s="10" t="str">
        <f>'FITZGERALD BRIDGE'!B20</f>
        <v>C10</v>
      </c>
      <c r="C493" s="10" t="str">
        <f>'FITZGERALD BRIDGE'!C20</f>
        <v>FBM-1</v>
      </c>
      <c r="D493" s="10">
        <f>'FITZGERALD BRIDGE'!D20</f>
        <v>100</v>
      </c>
      <c r="E493" s="10">
        <f>'FITZGERALD BRIDGE'!E20</f>
        <v>0.56599999999999995</v>
      </c>
      <c r="F493" s="10">
        <f>'FITZGERALD BRIDGE'!F20</f>
        <v>100</v>
      </c>
      <c r="G493" s="10">
        <f>'FITZGERALD BRIDGE'!G20</f>
        <v>0.73399999999999999</v>
      </c>
      <c r="H493" s="10">
        <f>'FITZGERALD BRIDGE'!H20</f>
        <v>3</v>
      </c>
      <c r="I493" s="10" t="str">
        <f>'FITZGERALD BRIDGE'!I20</f>
        <v>5% DA</v>
      </c>
      <c r="J493" s="10">
        <f>'FITZGERALD BRIDGE'!J20</f>
        <v>3</v>
      </c>
      <c r="K493" s="10">
        <f>'FITZGERALD BRIDGE'!K20</f>
        <v>0.73839999999999995</v>
      </c>
      <c r="L493" s="173" t="str">
        <f>'FITZGERALD BRIDGE'!L20</f>
        <v>p_eff = 100 , e0_prom = 0.738</v>
      </c>
    </row>
    <row r="494" spans="1:12" x14ac:dyDescent="0.25">
      <c r="A494" s="70"/>
      <c r="B494" s="10" t="str">
        <f>'FITZGERALD BRIDGE'!B21</f>
        <v>C11</v>
      </c>
      <c r="C494" s="10" t="str">
        <f>'FITZGERALD BRIDGE'!C21</f>
        <v>FBM-1</v>
      </c>
      <c r="D494" s="10">
        <f>'FITZGERALD BRIDGE'!D21</f>
        <v>100</v>
      </c>
      <c r="E494" s="10">
        <f>'FITZGERALD BRIDGE'!E21</f>
        <v>0.47499999999999998</v>
      </c>
      <c r="F494" s="10">
        <f>'FITZGERALD BRIDGE'!F21</f>
        <v>100</v>
      </c>
      <c r="G494" s="10">
        <f>'FITZGERALD BRIDGE'!G21</f>
        <v>0.74</v>
      </c>
      <c r="H494" s="10">
        <f>'FITZGERALD BRIDGE'!H21</f>
        <v>5</v>
      </c>
      <c r="I494" s="10" t="str">
        <f>'FITZGERALD BRIDGE'!I21</f>
        <v>5% DA</v>
      </c>
      <c r="J494" s="10">
        <f>'FITZGERALD BRIDGE'!J21</f>
        <v>3</v>
      </c>
      <c r="K494" s="10">
        <f>'FITZGERALD BRIDGE'!K21</f>
        <v>0.73839999999999995</v>
      </c>
      <c r="L494" s="173" t="str">
        <f>'FITZGERALD BRIDGE'!L21</f>
        <v>p_eff = 100 , e0_prom = 0.738</v>
      </c>
    </row>
    <row r="495" spans="1:12" x14ac:dyDescent="0.25">
      <c r="A495" s="70"/>
      <c r="B495" s="10" t="str">
        <f>'FITZGERALD BRIDGE'!B22</f>
        <v>C12</v>
      </c>
      <c r="C495" s="10" t="str">
        <f>'FITZGERALD BRIDGE'!C22</f>
        <v>FBM-1</v>
      </c>
      <c r="D495" s="10">
        <f>'FITZGERALD BRIDGE'!D22</f>
        <v>100</v>
      </c>
      <c r="E495" s="10">
        <f>'FITZGERALD BRIDGE'!E22</f>
        <v>0.33400000000000002</v>
      </c>
      <c r="F495" s="10">
        <f>'FITZGERALD BRIDGE'!F22</f>
        <v>100</v>
      </c>
      <c r="G495" s="10">
        <f>'FITZGERALD BRIDGE'!G22</f>
        <v>0.73499999999999999</v>
      </c>
      <c r="H495" s="10">
        <f>'FITZGERALD BRIDGE'!H22</f>
        <v>6</v>
      </c>
      <c r="I495" s="10" t="str">
        <f>'FITZGERALD BRIDGE'!I22</f>
        <v>5% DA</v>
      </c>
      <c r="J495" s="10">
        <f>'FITZGERALD BRIDGE'!J22</f>
        <v>3</v>
      </c>
      <c r="K495" s="10">
        <f>'FITZGERALD BRIDGE'!K22</f>
        <v>0.73839999999999995</v>
      </c>
      <c r="L495" s="173" t="str">
        <f>'FITZGERALD BRIDGE'!L22</f>
        <v>p_eff = 100 , e0_prom = 0.738</v>
      </c>
    </row>
    <row r="496" spans="1:12" x14ac:dyDescent="0.25">
      <c r="A496" s="70"/>
      <c r="B496" s="10" t="str">
        <f>'FITZGERALD BRIDGE'!B23</f>
        <v>C13</v>
      </c>
      <c r="C496" s="10" t="str">
        <f>'FITZGERALD BRIDGE'!C23</f>
        <v>FBM-1</v>
      </c>
      <c r="D496" s="10">
        <f>'FITZGERALD BRIDGE'!D23</f>
        <v>100</v>
      </c>
      <c r="E496" s="10">
        <f>'FITZGERALD BRIDGE'!E23</f>
        <v>0.24299999999999999</v>
      </c>
      <c r="F496" s="10">
        <f>'FITZGERALD BRIDGE'!F23</f>
        <v>100</v>
      </c>
      <c r="G496" s="10">
        <f>'FITZGERALD BRIDGE'!G23</f>
        <v>0.74</v>
      </c>
      <c r="H496" s="10">
        <f>'FITZGERALD BRIDGE'!H23</f>
        <v>21</v>
      </c>
      <c r="I496" s="10" t="str">
        <f>'FITZGERALD BRIDGE'!I23</f>
        <v>5% DA</v>
      </c>
      <c r="J496" s="10">
        <f>'FITZGERALD BRIDGE'!J23</f>
        <v>3</v>
      </c>
      <c r="K496" s="10">
        <f>'FITZGERALD BRIDGE'!K23</f>
        <v>0.73839999999999995</v>
      </c>
      <c r="L496" s="173" t="str">
        <f>'FITZGERALD BRIDGE'!L23</f>
        <v>p_eff = 100 , e0_prom = 0.738</v>
      </c>
    </row>
    <row r="497" spans="1:12" x14ac:dyDescent="0.25">
      <c r="A497" s="70"/>
      <c r="B497" s="10" t="str">
        <f>'FITZGERALD BRIDGE'!B24</f>
        <v>C14</v>
      </c>
      <c r="C497" s="10" t="str">
        <f>'FITZGERALD BRIDGE'!C24</f>
        <v>FBM-1</v>
      </c>
      <c r="D497" s="10">
        <f>'FITZGERALD BRIDGE'!D24</f>
        <v>100</v>
      </c>
      <c r="E497" s="10">
        <f>'FITZGERALD BRIDGE'!E24</f>
        <v>0.20599999999999999</v>
      </c>
      <c r="F497" s="10">
        <f>'FITZGERALD BRIDGE'!F24</f>
        <v>100</v>
      </c>
      <c r="G497" s="10">
        <f>'FITZGERALD BRIDGE'!G24</f>
        <v>0.74299999999999999</v>
      </c>
      <c r="H497" s="10">
        <f>'FITZGERALD BRIDGE'!H24</f>
        <v>126</v>
      </c>
      <c r="I497" s="10" t="str">
        <f>'FITZGERALD BRIDGE'!I24</f>
        <v>5% DA</v>
      </c>
      <c r="J497" s="10">
        <f>'FITZGERALD BRIDGE'!J24</f>
        <v>3</v>
      </c>
      <c r="K497" s="10">
        <f>'FITZGERALD BRIDGE'!K24</f>
        <v>0.73839999999999995</v>
      </c>
      <c r="L497" s="173" t="str">
        <f>'FITZGERALD BRIDGE'!L24</f>
        <v>p_eff = 100 , e0_prom = 0.738</v>
      </c>
    </row>
    <row r="498" spans="1:12" x14ac:dyDescent="0.25">
      <c r="A498" s="70">
        <v>21</v>
      </c>
      <c r="B498" s="10" t="str">
        <f>'FITZGERALD BRIDGE'!B37</f>
        <v>C15</v>
      </c>
      <c r="C498" s="10" t="str">
        <f>'FITZGERALD BRIDGE'!C37</f>
        <v>FBM-10</v>
      </c>
      <c r="D498" s="10">
        <f>'FITZGERALD BRIDGE'!D37</f>
        <v>100</v>
      </c>
      <c r="E498" s="10">
        <f>'FITZGERALD BRIDGE'!E37</f>
        <v>0.25900000000000001</v>
      </c>
      <c r="F498" s="10">
        <f>'FITZGERALD BRIDGE'!F37</f>
        <v>100</v>
      </c>
      <c r="G498" s="10">
        <f>'FITZGERALD BRIDGE'!G37</f>
        <v>0.80400000000000005</v>
      </c>
      <c r="H498" s="10">
        <f>'FITZGERALD BRIDGE'!H37</f>
        <v>1.5</v>
      </c>
      <c r="I498" s="10" t="str">
        <f>'FITZGERALD BRIDGE'!I37</f>
        <v>5% DA</v>
      </c>
      <c r="J498" s="10">
        <f>'FITZGERALD BRIDGE'!J37</f>
        <v>1</v>
      </c>
      <c r="K498" s="10">
        <f>'FITZGERALD BRIDGE'!K37</f>
        <v>0.81299999999999994</v>
      </c>
      <c r="L498" s="173" t="str">
        <f>'FITZGERALD BRIDGE'!L37</f>
        <v>p_eff = 100 , e0_prom = 0.813</v>
      </c>
    </row>
    <row r="499" spans="1:12" x14ac:dyDescent="0.25">
      <c r="A499" s="70"/>
      <c r="B499" s="10" t="str">
        <f>'FITZGERALD BRIDGE'!B38</f>
        <v>C16</v>
      </c>
      <c r="C499" s="10" t="str">
        <f>'FITZGERALD BRIDGE'!C38</f>
        <v>FBM-10</v>
      </c>
      <c r="D499" s="10">
        <f>'FITZGERALD BRIDGE'!D38</f>
        <v>100</v>
      </c>
      <c r="E499" s="10">
        <f>'FITZGERALD BRIDGE'!E38</f>
        <v>0.22500000000000001</v>
      </c>
      <c r="F499" s="10">
        <f>'FITZGERALD BRIDGE'!F38</f>
        <v>100</v>
      </c>
      <c r="G499" s="10">
        <f>'FITZGERALD BRIDGE'!G38</f>
        <v>0.81799999999999995</v>
      </c>
      <c r="H499" s="10">
        <f>'FITZGERALD BRIDGE'!H38</f>
        <v>2</v>
      </c>
      <c r="I499" s="10" t="str">
        <f>'FITZGERALD BRIDGE'!I38</f>
        <v>5% DA</v>
      </c>
      <c r="J499" s="10">
        <f>'FITZGERALD BRIDGE'!J38</f>
        <v>1</v>
      </c>
      <c r="K499" s="10">
        <f>'FITZGERALD BRIDGE'!K38</f>
        <v>0.81299999999999994</v>
      </c>
      <c r="L499" s="173" t="str">
        <f>'FITZGERALD BRIDGE'!L38</f>
        <v>p_eff = 100 , e0_prom = 0.813</v>
      </c>
    </row>
    <row r="500" spans="1:12" x14ac:dyDescent="0.25">
      <c r="A500" s="70"/>
      <c r="B500" s="10" t="str">
        <f>'FITZGERALD BRIDGE'!B39</f>
        <v>C17</v>
      </c>
      <c r="C500" s="10" t="str">
        <f>'FITZGERALD BRIDGE'!C39</f>
        <v>FBM-10</v>
      </c>
      <c r="D500" s="10">
        <f>'FITZGERALD BRIDGE'!D39</f>
        <v>100</v>
      </c>
      <c r="E500" s="10">
        <f>'FITZGERALD BRIDGE'!E39</f>
        <v>0.192</v>
      </c>
      <c r="F500" s="10">
        <f>'FITZGERALD BRIDGE'!F39</f>
        <v>100</v>
      </c>
      <c r="G500" s="10">
        <f>'FITZGERALD BRIDGE'!G39</f>
        <v>0.81499999999999995</v>
      </c>
      <c r="H500" s="10">
        <f>'FITZGERALD BRIDGE'!H39</f>
        <v>4</v>
      </c>
      <c r="I500" s="10" t="str">
        <f>'FITZGERALD BRIDGE'!I39</f>
        <v>5% DA</v>
      </c>
      <c r="J500" s="10">
        <f>'FITZGERALD BRIDGE'!J39</f>
        <v>1</v>
      </c>
      <c r="K500" s="10">
        <f>'FITZGERALD BRIDGE'!K39</f>
        <v>0.81299999999999994</v>
      </c>
      <c r="L500" s="173" t="str">
        <f>'FITZGERALD BRIDGE'!L39</f>
        <v>p_eff = 100 , e0_prom = 0.813</v>
      </c>
    </row>
    <row r="501" spans="1:12" x14ac:dyDescent="0.25">
      <c r="A501" s="70"/>
      <c r="B501" s="10" t="str">
        <f>'FITZGERALD BRIDGE'!B40</f>
        <v>C18</v>
      </c>
      <c r="C501" s="10" t="str">
        <f>'FITZGERALD BRIDGE'!C40</f>
        <v>FBM-10</v>
      </c>
      <c r="D501" s="10">
        <f>'FITZGERALD BRIDGE'!D40</f>
        <v>100</v>
      </c>
      <c r="E501" s="10">
        <f>'FITZGERALD BRIDGE'!E40</f>
        <v>0.15</v>
      </c>
      <c r="F501" s="10">
        <f>'FITZGERALD BRIDGE'!F40</f>
        <v>100</v>
      </c>
      <c r="G501" s="10">
        <f>'FITZGERALD BRIDGE'!G40</f>
        <v>0.80500000000000005</v>
      </c>
      <c r="H501" s="10">
        <f>'FITZGERALD BRIDGE'!H40</f>
        <v>16</v>
      </c>
      <c r="I501" s="10" t="str">
        <f>'FITZGERALD BRIDGE'!I40</f>
        <v>5% DA</v>
      </c>
      <c r="J501" s="10">
        <f>'FITZGERALD BRIDGE'!J40</f>
        <v>1</v>
      </c>
      <c r="K501" s="10">
        <f>'FITZGERALD BRIDGE'!K40</f>
        <v>0.81299999999999994</v>
      </c>
      <c r="L501" s="173" t="str">
        <f>'FITZGERALD BRIDGE'!L40</f>
        <v>p_eff = 100 , e0_prom = 0.813</v>
      </c>
    </row>
    <row r="502" spans="1:12" x14ac:dyDescent="0.25">
      <c r="A502" s="70"/>
      <c r="B502" s="10" t="str">
        <f>'FITZGERALD BRIDGE'!B41</f>
        <v>C19</v>
      </c>
      <c r="C502" s="10" t="str">
        <f>'FITZGERALD BRIDGE'!C41</f>
        <v>FBM-10</v>
      </c>
      <c r="D502" s="10">
        <f>'FITZGERALD BRIDGE'!D41</f>
        <v>100</v>
      </c>
      <c r="E502" s="10">
        <f>'FITZGERALD BRIDGE'!E41</f>
        <v>0.121</v>
      </c>
      <c r="F502" s="10">
        <f>'FITZGERALD BRIDGE'!F41</f>
        <v>100</v>
      </c>
      <c r="G502" s="10">
        <f>'FITZGERALD BRIDGE'!G41</f>
        <v>0.82299999999999995</v>
      </c>
      <c r="H502" s="10">
        <f>'FITZGERALD BRIDGE'!H41</f>
        <v>39</v>
      </c>
      <c r="I502" s="10" t="str">
        <f>'FITZGERALD BRIDGE'!I41</f>
        <v>5% DA</v>
      </c>
      <c r="J502" s="10">
        <f>'FITZGERALD BRIDGE'!J41</f>
        <v>1</v>
      </c>
      <c r="K502" s="10">
        <f>'FITZGERALD BRIDGE'!K41</f>
        <v>0.81299999999999994</v>
      </c>
      <c r="L502" s="173" t="str">
        <f>'FITZGERALD BRIDGE'!L41</f>
        <v>p_eff = 100 , e0_prom = 0.813</v>
      </c>
    </row>
    <row r="503" spans="1:12" x14ac:dyDescent="0.25">
      <c r="A503" s="70"/>
      <c r="B503" s="10" t="str">
        <f>'FITZGERALD BRIDGE'!B42</f>
        <v>C20</v>
      </c>
      <c r="C503" s="10" t="str">
        <f>'FITZGERALD BRIDGE'!C42</f>
        <v>FBM-10</v>
      </c>
      <c r="D503" s="10">
        <f>'FITZGERALD BRIDGE'!D42</f>
        <v>100</v>
      </c>
      <c r="E503" s="10">
        <f>'FITZGERALD BRIDGE'!E42</f>
        <v>0.313</v>
      </c>
      <c r="F503" s="10">
        <f>'FITZGERALD BRIDGE'!F42</f>
        <v>100</v>
      </c>
      <c r="G503" s="10">
        <f>'FITZGERALD BRIDGE'!G42</f>
        <v>0.79600000000000004</v>
      </c>
      <c r="H503" s="10">
        <f>'FITZGERALD BRIDGE'!H42</f>
        <v>1.5</v>
      </c>
      <c r="I503" s="10" t="str">
        <f>'FITZGERALD BRIDGE'!I42</f>
        <v>5% DA</v>
      </c>
      <c r="J503" s="10">
        <f>'FITZGERALD BRIDGE'!J42</f>
        <v>2</v>
      </c>
      <c r="K503" s="10">
        <f>'FITZGERALD BRIDGE'!K42</f>
        <v>0.78920000000000012</v>
      </c>
      <c r="L503" s="173" t="str">
        <f>'FITZGERALD BRIDGE'!L42</f>
        <v>p_eff = 100 , e0_prom = 0.789</v>
      </c>
    </row>
    <row r="504" spans="1:12" x14ac:dyDescent="0.25">
      <c r="A504" s="70"/>
      <c r="B504" s="10" t="str">
        <f>'FITZGERALD BRIDGE'!B43</f>
        <v>C21</v>
      </c>
      <c r="C504" s="10" t="str">
        <f>'FITZGERALD BRIDGE'!C43</f>
        <v>FBM-10</v>
      </c>
      <c r="D504" s="10">
        <f>'FITZGERALD BRIDGE'!D43</f>
        <v>100</v>
      </c>
      <c r="E504" s="10">
        <f>'FITZGERALD BRIDGE'!E43</f>
        <v>0.25700000000000001</v>
      </c>
      <c r="F504" s="10">
        <f>'FITZGERALD BRIDGE'!F43</f>
        <v>100</v>
      </c>
      <c r="G504" s="10">
        <f>'FITZGERALD BRIDGE'!G43</f>
        <v>0.79100000000000004</v>
      </c>
      <c r="H504" s="10">
        <f>'FITZGERALD BRIDGE'!H43</f>
        <v>2</v>
      </c>
      <c r="I504" s="10" t="str">
        <f>'FITZGERALD BRIDGE'!I43</f>
        <v>5% DA</v>
      </c>
      <c r="J504" s="10">
        <f>'FITZGERALD BRIDGE'!J43</f>
        <v>2</v>
      </c>
      <c r="K504" s="10">
        <f>'FITZGERALD BRIDGE'!K43</f>
        <v>0.78920000000000012</v>
      </c>
      <c r="L504" s="173" t="str">
        <f>'FITZGERALD BRIDGE'!L43</f>
        <v>p_eff = 100 , e0_prom = 0.789</v>
      </c>
    </row>
    <row r="505" spans="1:12" x14ac:dyDescent="0.25">
      <c r="A505" s="70"/>
      <c r="B505" s="10" t="str">
        <f>'FITZGERALD BRIDGE'!B44</f>
        <v>C22</v>
      </c>
      <c r="C505" s="10" t="str">
        <f>'FITZGERALD BRIDGE'!C44</f>
        <v>FBM-10</v>
      </c>
      <c r="D505" s="10">
        <f>'FITZGERALD BRIDGE'!D44</f>
        <v>100</v>
      </c>
      <c r="E505" s="10">
        <f>'FITZGERALD BRIDGE'!E44</f>
        <v>0.23300000000000001</v>
      </c>
      <c r="F505" s="10">
        <f>'FITZGERALD BRIDGE'!F44</f>
        <v>100</v>
      </c>
      <c r="G505" s="10">
        <f>'FITZGERALD BRIDGE'!G44</f>
        <v>0.78600000000000003</v>
      </c>
      <c r="H505" s="10">
        <f>'FITZGERALD BRIDGE'!H44</f>
        <v>4</v>
      </c>
      <c r="I505" s="10" t="str">
        <f>'FITZGERALD BRIDGE'!I44</f>
        <v>5% DA</v>
      </c>
      <c r="J505" s="10">
        <f>'FITZGERALD BRIDGE'!J44</f>
        <v>2</v>
      </c>
      <c r="K505" s="10">
        <f>'FITZGERALD BRIDGE'!K44</f>
        <v>0.78920000000000012</v>
      </c>
      <c r="L505" s="173" t="str">
        <f>'FITZGERALD BRIDGE'!L44</f>
        <v>p_eff = 100 , e0_prom = 0.789</v>
      </c>
    </row>
    <row r="506" spans="1:12" x14ac:dyDescent="0.25">
      <c r="A506" s="70"/>
      <c r="B506" s="10" t="str">
        <f>'FITZGERALD BRIDGE'!B45</f>
        <v>C23</v>
      </c>
      <c r="C506" s="10" t="str">
        <f>'FITZGERALD BRIDGE'!C45</f>
        <v>FBM-10</v>
      </c>
      <c r="D506" s="10">
        <f>'FITZGERALD BRIDGE'!D45</f>
        <v>100</v>
      </c>
      <c r="E506" s="10">
        <f>'FITZGERALD BRIDGE'!E45</f>
        <v>0.19600000000000001</v>
      </c>
      <c r="F506" s="10">
        <f>'FITZGERALD BRIDGE'!F45</f>
        <v>100</v>
      </c>
      <c r="G506" s="10">
        <f>'FITZGERALD BRIDGE'!G45</f>
        <v>0.78800000000000003</v>
      </c>
      <c r="H506" s="10">
        <f>'FITZGERALD BRIDGE'!H45</f>
        <v>8</v>
      </c>
      <c r="I506" s="10" t="str">
        <f>'FITZGERALD BRIDGE'!I45</f>
        <v>5% DA</v>
      </c>
      <c r="J506" s="10">
        <f>'FITZGERALD BRIDGE'!J45</f>
        <v>2</v>
      </c>
      <c r="K506" s="10">
        <f>'FITZGERALD BRIDGE'!K45</f>
        <v>0.78920000000000012</v>
      </c>
      <c r="L506" s="173" t="str">
        <f>'FITZGERALD BRIDGE'!L45</f>
        <v>p_eff = 100 , e0_prom = 0.789</v>
      </c>
    </row>
    <row r="507" spans="1:12" x14ac:dyDescent="0.25">
      <c r="A507" s="70"/>
      <c r="B507" s="10" t="str">
        <f>'FITZGERALD BRIDGE'!B46</f>
        <v>C24</v>
      </c>
      <c r="C507" s="10" t="str">
        <f>'FITZGERALD BRIDGE'!C46</f>
        <v>FBM-10</v>
      </c>
      <c r="D507" s="10">
        <f>'FITZGERALD BRIDGE'!D46</f>
        <v>100</v>
      </c>
      <c r="E507" s="10">
        <f>'FITZGERALD BRIDGE'!E46</f>
        <v>0.151</v>
      </c>
      <c r="F507" s="10">
        <f>'FITZGERALD BRIDGE'!F46</f>
        <v>100</v>
      </c>
      <c r="G507" s="10">
        <f>'FITZGERALD BRIDGE'!G46</f>
        <v>0.78500000000000003</v>
      </c>
      <c r="H507" s="10">
        <f>'FITZGERALD BRIDGE'!H46</f>
        <v>29</v>
      </c>
      <c r="I507" s="10" t="str">
        <f>'FITZGERALD BRIDGE'!I46</f>
        <v>5% DA</v>
      </c>
      <c r="J507" s="10">
        <f>'FITZGERALD BRIDGE'!J46</f>
        <v>2</v>
      </c>
      <c r="K507" s="10">
        <f>'FITZGERALD BRIDGE'!K46</f>
        <v>0.78920000000000012</v>
      </c>
      <c r="L507" s="173" t="str">
        <f>'FITZGERALD BRIDGE'!L46</f>
        <v>p_eff = 100 , e0_prom = 0.789</v>
      </c>
    </row>
    <row r="508" spans="1:12" x14ac:dyDescent="0.25">
      <c r="A508" s="70"/>
      <c r="B508" s="10" t="str">
        <f>'FITZGERALD BRIDGE'!B47</f>
        <v>C25</v>
      </c>
      <c r="C508" s="10" t="str">
        <f>'FITZGERALD BRIDGE'!C47</f>
        <v>FBM-10</v>
      </c>
      <c r="D508" s="10">
        <f>'FITZGERALD BRIDGE'!D47</f>
        <v>100</v>
      </c>
      <c r="E508" s="10">
        <f>'FITZGERALD BRIDGE'!E47</f>
        <v>0.436</v>
      </c>
      <c r="F508" s="10">
        <f>'FITZGERALD BRIDGE'!F47</f>
        <v>100</v>
      </c>
      <c r="G508" s="10">
        <f>'FITZGERALD BRIDGE'!G47</f>
        <v>0.746</v>
      </c>
      <c r="H508" s="10">
        <f>'FITZGERALD BRIDGE'!H47</f>
        <v>2</v>
      </c>
      <c r="I508" s="10" t="str">
        <f>'FITZGERALD BRIDGE'!I47</f>
        <v>5% DA</v>
      </c>
      <c r="J508" s="10">
        <f>'FITZGERALD BRIDGE'!J47</f>
        <v>3</v>
      </c>
      <c r="K508" s="10">
        <f>'FITZGERALD BRIDGE'!K47</f>
        <v>0.74216666666666653</v>
      </c>
      <c r="L508" s="173" t="str">
        <f>'FITZGERALD BRIDGE'!L47</f>
        <v>p_eff = 100 , e0_prom = 0.742</v>
      </c>
    </row>
    <row r="509" spans="1:12" x14ac:dyDescent="0.25">
      <c r="A509" s="70"/>
      <c r="B509" s="10" t="str">
        <f>'FITZGERALD BRIDGE'!B48</f>
        <v>C26</v>
      </c>
      <c r="C509" s="10" t="str">
        <f>'FITZGERALD BRIDGE'!C48</f>
        <v>FBM-10</v>
      </c>
      <c r="D509" s="10">
        <f>'FITZGERALD BRIDGE'!D48</f>
        <v>100</v>
      </c>
      <c r="E509" s="10">
        <f>'FITZGERALD BRIDGE'!E48</f>
        <v>0.316</v>
      </c>
      <c r="F509" s="10">
        <f>'FITZGERALD BRIDGE'!F48</f>
        <v>100</v>
      </c>
      <c r="G509" s="10">
        <f>'FITZGERALD BRIDGE'!G48</f>
        <v>0.74</v>
      </c>
      <c r="H509" s="10">
        <f>'FITZGERALD BRIDGE'!H48</f>
        <v>3</v>
      </c>
      <c r="I509" s="10" t="str">
        <f>'FITZGERALD BRIDGE'!I48</f>
        <v>5% DA</v>
      </c>
      <c r="J509" s="10">
        <f>'FITZGERALD BRIDGE'!J48</f>
        <v>3</v>
      </c>
      <c r="K509" s="10">
        <f>'FITZGERALD BRIDGE'!K48</f>
        <v>0.74216666666666653</v>
      </c>
      <c r="L509" s="173" t="str">
        <f>'FITZGERALD BRIDGE'!L48</f>
        <v>p_eff = 100 , e0_prom = 0.742</v>
      </c>
    </row>
    <row r="510" spans="1:12" x14ac:dyDescent="0.25">
      <c r="A510" s="70"/>
      <c r="B510" s="10" t="str">
        <f>'FITZGERALD BRIDGE'!B49</f>
        <v>C27</v>
      </c>
      <c r="C510" s="10" t="str">
        <f>'FITZGERALD BRIDGE'!C49</f>
        <v>FBM-10</v>
      </c>
      <c r="D510" s="10">
        <f>'FITZGERALD BRIDGE'!D49</f>
        <v>100</v>
      </c>
      <c r="E510" s="10">
        <f>'FITZGERALD BRIDGE'!E49</f>
        <v>0.27900000000000003</v>
      </c>
      <c r="F510" s="10">
        <f>'FITZGERALD BRIDGE'!F49</f>
        <v>100</v>
      </c>
      <c r="G510" s="10">
        <f>'FITZGERALD BRIDGE'!G49</f>
        <v>0.74399999999999999</v>
      </c>
      <c r="H510" s="10">
        <f>'FITZGERALD BRIDGE'!H49</f>
        <v>5</v>
      </c>
      <c r="I510" s="10" t="str">
        <f>'FITZGERALD BRIDGE'!I49</f>
        <v>5% DA</v>
      </c>
      <c r="J510" s="10">
        <f>'FITZGERALD BRIDGE'!J49</f>
        <v>3</v>
      </c>
      <c r="K510" s="10">
        <f>'FITZGERALD BRIDGE'!K49</f>
        <v>0.74216666666666653</v>
      </c>
      <c r="L510" s="173" t="str">
        <f>'FITZGERALD BRIDGE'!L49</f>
        <v>p_eff = 100 , e0_prom = 0.742</v>
      </c>
    </row>
    <row r="511" spans="1:12" x14ac:dyDescent="0.25">
      <c r="A511" s="70"/>
      <c r="B511" s="10" t="str">
        <f>'FITZGERALD BRIDGE'!B50</f>
        <v>C28</v>
      </c>
      <c r="C511" s="10" t="str">
        <f>'FITZGERALD BRIDGE'!C50</f>
        <v>FBM-10</v>
      </c>
      <c r="D511" s="10">
        <f>'FITZGERALD BRIDGE'!D50</f>
        <v>100</v>
      </c>
      <c r="E511" s="10">
        <f>'FITZGERALD BRIDGE'!E50</f>
        <v>0.23899999999999999</v>
      </c>
      <c r="F511" s="10">
        <f>'FITZGERALD BRIDGE'!F50</f>
        <v>100</v>
      </c>
      <c r="G511" s="10">
        <f>'FITZGERALD BRIDGE'!G50</f>
        <v>0.747</v>
      </c>
      <c r="H511" s="10">
        <f>'FITZGERALD BRIDGE'!H50</f>
        <v>9</v>
      </c>
      <c r="I511" s="10" t="str">
        <f>'FITZGERALD BRIDGE'!I50</f>
        <v>5% DA</v>
      </c>
      <c r="J511" s="10">
        <f>'FITZGERALD BRIDGE'!J50</f>
        <v>3</v>
      </c>
      <c r="K511" s="10">
        <f>'FITZGERALD BRIDGE'!K50</f>
        <v>0.74216666666666653</v>
      </c>
      <c r="L511" s="173" t="str">
        <f>'FITZGERALD BRIDGE'!L50</f>
        <v>p_eff = 100 , e0_prom = 0.742</v>
      </c>
    </row>
    <row r="512" spans="1:12" x14ac:dyDescent="0.25">
      <c r="A512" s="70"/>
      <c r="B512" s="10" t="str">
        <f>'FITZGERALD BRIDGE'!B51</f>
        <v>C29</v>
      </c>
      <c r="C512" s="10" t="str">
        <f>'FITZGERALD BRIDGE'!C51</f>
        <v>FBM-10</v>
      </c>
      <c r="D512" s="10">
        <f>'FITZGERALD BRIDGE'!D51</f>
        <v>100</v>
      </c>
      <c r="E512" s="10">
        <f>'FITZGERALD BRIDGE'!E51</f>
        <v>0.2</v>
      </c>
      <c r="F512" s="10">
        <f>'FITZGERALD BRIDGE'!F51</f>
        <v>100</v>
      </c>
      <c r="G512" s="10">
        <f>'FITZGERALD BRIDGE'!G51</f>
        <v>0.74</v>
      </c>
      <c r="H512" s="10">
        <f>'FITZGERALD BRIDGE'!H51</f>
        <v>22</v>
      </c>
      <c r="I512" s="10" t="str">
        <f>'FITZGERALD BRIDGE'!I51</f>
        <v>5% DA</v>
      </c>
      <c r="J512" s="10">
        <f>'FITZGERALD BRIDGE'!J51</f>
        <v>3</v>
      </c>
      <c r="K512" s="10">
        <f>'FITZGERALD BRIDGE'!K51</f>
        <v>0.74216666666666653</v>
      </c>
      <c r="L512" s="173" t="str">
        <f>'FITZGERALD BRIDGE'!L51</f>
        <v>p_eff = 100 , e0_prom = 0.742</v>
      </c>
    </row>
    <row r="513" spans="1:12" x14ac:dyDescent="0.25">
      <c r="A513" s="70"/>
      <c r="B513" s="10" t="str">
        <f>'FITZGERALD BRIDGE'!B52</f>
        <v>C30</v>
      </c>
      <c r="C513" s="10" t="str">
        <f>'FITZGERALD BRIDGE'!C52</f>
        <v>FBM-10</v>
      </c>
      <c r="D513" s="10">
        <f>'FITZGERALD BRIDGE'!D52</f>
        <v>100</v>
      </c>
      <c r="E513" s="10">
        <f>'FITZGERALD BRIDGE'!E52</f>
        <v>0.17499999999999999</v>
      </c>
      <c r="F513" s="10">
        <f>'FITZGERALD BRIDGE'!F52</f>
        <v>100</v>
      </c>
      <c r="G513" s="10">
        <f>'FITZGERALD BRIDGE'!G52</f>
        <v>0.73599999999999999</v>
      </c>
      <c r="H513" s="10">
        <f>'FITZGERALD BRIDGE'!H52</f>
        <v>39</v>
      </c>
      <c r="I513" s="10" t="str">
        <f>'FITZGERALD BRIDGE'!I52</f>
        <v>5% DA</v>
      </c>
      <c r="J513" s="10">
        <f>'FITZGERALD BRIDGE'!J52</f>
        <v>3</v>
      </c>
      <c r="K513" s="10">
        <f>'FITZGERALD BRIDGE'!K52</f>
        <v>0.74216666666666653</v>
      </c>
      <c r="L513" s="173" t="str">
        <f>'FITZGERALD BRIDGE'!L52</f>
        <v>p_eff = 100 , e0_prom = 0.742</v>
      </c>
    </row>
    <row r="514" spans="1:12" x14ac:dyDescent="0.25">
      <c r="A514" s="70"/>
      <c r="B514" s="10" t="str">
        <f>'FITZGERALD BRIDGE'!B53</f>
        <v>C31</v>
      </c>
      <c r="C514" s="10" t="str">
        <f>'FITZGERALD BRIDGE'!C53</f>
        <v>FBM-10</v>
      </c>
      <c r="D514" s="10">
        <f>'FITZGERALD BRIDGE'!D53</f>
        <v>100</v>
      </c>
      <c r="E514" s="10">
        <f>'FITZGERALD BRIDGE'!E53</f>
        <v>0.55500000000000005</v>
      </c>
      <c r="F514" s="10">
        <f>'FITZGERALD BRIDGE'!F53</f>
        <v>100</v>
      </c>
      <c r="G514" s="10">
        <f>'FITZGERALD BRIDGE'!G53</f>
        <v>0.71599999999999997</v>
      </c>
      <c r="H514" s="10">
        <f>'FITZGERALD BRIDGE'!H53</f>
        <v>3</v>
      </c>
      <c r="I514" s="10" t="str">
        <f>'FITZGERALD BRIDGE'!I53</f>
        <v>5% DA</v>
      </c>
      <c r="J514" s="10">
        <f>'FITZGERALD BRIDGE'!J53</f>
        <v>4</v>
      </c>
      <c r="K514" s="10">
        <f>'FITZGERALD BRIDGE'!K53</f>
        <v>0.71099999999999997</v>
      </c>
      <c r="L514" s="173" t="str">
        <f>'FITZGERALD BRIDGE'!L53</f>
        <v>p_eff = 100 , e0_prom = 0.711</v>
      </c>
    </row>
    <row r="515" spans="1:12" x14ac:dyDescent="0.25">
      <c r="A515" s="70"/>
      <c r="B515" s="10" t="str">
        <f>'FITZGERALD BRIDGE'!B54</f>
        <v>C32</v>
      </c>
      <c r="C515" s="10" t="str">
        <f>'FITZGERALD BRIDGE'!C54</f>
        <v>FBM-10</v>
      </c>
      <c r="D515" s="10">
        <f>'FITZGERALD BRIDGE'!D54</f>
        <v>100</v>
      </c>
      <c r="E515" s="10">
        <f>'FITZGERALD BRIDGE'!E54</f>
        <v>0.34899999999999998</v>
      </c>
      <c r="F515" s="10">
        <f>'FITZGERALD BRIDGE'!F54</f>
        <v>100</v>
      </c>
      <c r="G515" s="10">
        <f>'FITZGERALD BRIDGE'!G54</f>
        <v>0.71099999999999997</v>
      </c>
      <c r="H515" s="10">
        <f>'FITZGERALD BRIDGE'!H54</f>
        <v>5</v>
      </c>
      <c r="I515" s="10" t="str">
        <f>'FITZGERALD BRIDGE'!I54</f>
        <v>5% DA</v>
      </c>
      <c r="J515" s="10">
        <f>'FITZGERALD BRIDGE'!J54</f>
        <v>4</v>
      </c>
      <c r="K515" s="10">
        <f>'FITZGERALD BRIDGE'!K54</f>
        <v>0.71099999999999997</v>
      </c>
      <c r="L515" s="173" t="str">
        <f>'FITZGERALD BRIDGE'!L54</f>
        <v>p_eff = 100 , e0_prom = 0.711</v>
      </c>
    </row>
    <row r="516" spans="1:12" x14ac:dyDescent="0.25">
      <c r="A516" s="70"/>
      <c r="B516" s="10" t="str">
        <f>'FITZGERALD BRIDGE'!B55</f>
        <v>C33</v>
      </c>
      <c r="C516" s="10" t="str">
        <f>'FITZGERALD BRIDGE'!C55</f>
        <v>FBM-10</v>
      </c>
      <c r="D516" s="10">
        <f>'FITZGERALD BRIDGE'!D55</f>
        <v>100</v>
      </c>
      <c r="E516" s="10">
        <f>'FITZGERALD BRIDGE'!E55</f>
        <v>0.28399999999999997</v>
      </c>
      <c r="F516" s="10">
        <f>'FITZGERALD BRIDGE'!F55</f>
        <v>100</v>
      </c>
      <c r="G516" s="10">
        <f>'FITZGERALD BRIDGE'!G55</f>
        <v>0.71</v>
      </c>
      <c r="H516" s="10">
        <f>'FITZGERALD BRIDGE'!H55</f>
        <v>8</v>
      </c>
      <c r="I516" s="10" t="str">
        <f>'FITZGERALD BRIDGE'!I55</f>
        <v>5% DA</v>
      </c>
      <c r="J516" s="10">
        <f>'FITZGERALD BRIDGE'!J55</f>
        <v>4</v>
      </c>
      <c r="K516" s="10">
        <f>'FITZGERALD BRIDGE'!K55</f>
        <v>0.71099999999999997</v>
      </c>
      <c r="L516" s="173" t="str">
        <f>'FITZGERALD BRIDGE'!L55</f>
        <v>p_eff = 100 , e0_prom = 0.711</v>
      </c>
    </row>
    <row r="517" spans="1:12" x14ac:dyDescent="0.25">
      <c r="A517" s="70"/>
      <c r="B517" s="10" t="str">
        <f>'FITZGERALD BRIDGE'!B56</f>
        <v>C34</v>
      </c>
      <c r="C517" s="10" t="str">
        <f>'FITZGERALD BRIDGE'!C56</f>
        <v>FBM-10</v>
      </c>
      <c r="D517" s="10">
        <f>'FITZGERALD BRIDGE'!D56</f>
        <v>100</v>
      </c>
      <c r="E517" s="10">
        <f>'FITZGERALD BRIDGE'!E56</f>
        <v>0.218</v>
      </c>
      <c r="F517" s="10">
        <f>'FITZGERALD BRIDGE'!F56</f>
        <v>100</v>
      </c>
      <c r="G517" s="10">
        <f>'FITZGERALD BRIDGE'!G56</f>
        <v>0.71099999999999997</v>
      </c>
      <c r="H517" s="10">
        <f>'FITZGERALD BRIDGE'!H56</f>
        <v>21</v>
      </c>
      <c r="I517" s="10" t="str">
        <f>'FITZGERALD BRIDGE'!I56</f>
        <v>5% DA</v>
      </c>
      <c r="J517" s="10">
        <f>'FITZGERALD BRIDGE'!J56</f>
        <v>4</v>
      </c>
      <c r="K517" s="10">
        <f>'FITZGERALD BRIDGE'!K56</f>
        <v>0.71099999999999997</v>
      </c>
      <c r="L517" s="173" t="str">
        <f>'FITZGERALD BRIDGE'!L56</f>
        <v>p_eff = 100 , e0_prom = 0.711</v>
      </c>
    </row>
    <row r="518" spans="1:12" x14ac:dyDescent="0.25">
      <c r="A518" s="70"/>
      <c r="B518" s="10" t="str">
        <f>'FITZGERALD BRIDGE'!B57</f>
        <v>C35</v>
      </c>
      <c r="C518" s="10" t="str">
        <f>'FITZGERALD BRIDGE'!C57</f>
        <v>FBM-10</v>
      </c>
      <c r="D518" s="10">
        <f>'FITZGERALD BRIDGE'!D57</f>
        <v>100</v>
      </c>
      <c r="E518" s="10">
        <f>'FITZGERALD BRIDGE'!E57</f>
        <v>0.18</v>
      </c>
      <c r="F518" s="10">
        <f>'FITZGERALD BRIDGE'!F57</f>
        <v>100</v>
      </c>
      <c r="G518" s="10">
        <f>'FITZGERALD BRIDGE'!G57</f>
        <v>0.70699999999999996</v>
      </c>
      <c r="H518" s="10">
        <f>'FITZGERALD BRIDGE'!H57</f>
        <v>75</v>
      </c>
      <c r="I518" s="10" t="str">
        <f>'FITZGERALD BRIDGE'!I57</f>
        <v>5% DA</v>
      </c>
      <c r="J518" s="10">
        <f>'FITZGERALD BRIDGE'!J57</f>
        <v>4</v>
      </c>
      <c r="K518" s="10">
        <f>'FITZGERALD BRIDGE'!K57</f>
        <v>0.71099999999999997</v>
      </c>
      <c r="L518" s="173" t="str">
        <f>'FITZGERALD BRIDGE'!L57</f>
        <v>p_eff = 100 , e0_prom = 0.711</v>
      </c>
    </row>
    <row r="519" spans="1:12" x14ac:dyDescent="0.25">
      <c r="A519" s="70">
        <v>22</v>
      </c>
      <c r="B519" s="10" t="str">
        <f>'FITZGERALD BRIDGE'!B58</f>
        <v>C36</v>
      </c>
      <c r="C519" s="10" t="str">
        <f>'FITZGERALD BRIDGE'!C58</f>
        <v>FBM-20</v>
      </c>
      <c r="D519" s="10">
        <f>'FITZGERALD BRIDGE'!D58</f>
        <v>100</v>
      </c>
      <c r="E519" s="10">
        <f>'FITZGERALD BRIDGE'!E58</f>
        <v>0.35699999999999998</v>
      </c>
      <c r="F519" s="10">
        <f>'FITZGERALD BRIDGE'!F58</f>
        <v>100</v>
      </c>
      <c r="G519" s="10">
        <f>'FITZGERALD BRIDGE'!G58</f>
        <v>0.66800000000000004</v>
      </c>
      <c r="H519" s="10">
        <f>'FITZGERALD BRIDGE'!H58</f>
        <v>2</v>
      </c>
      <c r="I519" s="10" t="str">
        <f>'FITZGERALD BRIDGE'!I58</f>
        <v>5% DA</v>
      </c>
      <c r="J519" s="10">
        <f>'FITZGERALD BRIDGE'!J58</f>
        <v>1</v>
      </c>
      <c r="K519" s="10">
        <f>'FITZGERALD BRIDGE'!K58</f>
        <v>0.66825000000000001</v>
      </c>
      <c r="L519" s="173" t="str">
        <f>'FITZGERALD BRIDGE'!L58</f>
        <v>p_eff = 100 , e0_prom = 0.668</v>
      </c>
    </row>
    <row r="520" spans="1:12" x14ac:dyDescent="0.25">
      <c r="A520" s="70"/>
      <c r="B520" s="10" t="str">
        <f>'FITZGERALD BRIDGE'!B59</f>
        <v>C37</v>
      </c>
      <c r="C520" s="10" t="str">
        <f>'FITZGERALD BRIDGE'!C59</f>
        <v>FBM-20</v>
      </c>
      <c r="D520" s="10">
        <f>'FITZGERALD BRIDGE'!D59</f>
        <v>100</v>
      </c>
      <c r="E520" s="10">
        <f>'FITZGERALD BRIDGE'!E59</f>
        <v>0.23699999999999999</v>
      </c>
      <c r="F520" s="10">
        <f>'FITZGERALD BRIDGE'!F59</f>
        <v>100</v>
      </c>
      <c r="G520" s="10">
        <f>'FITZGERALD BRIDGE'!G59</f>
        <v>0.66700000000000004</v>
      </c>
      <c r="H520" s="10">
        <f>'FITZGERALD BRIDGE'!H59</f>
        <v>6</v>
      </c>
      <c r="I520" s="10" t="str">
        <f>'FITZGERALD BRIDGE'!I59</f>
        <v>5% DA</v>
      </c>
      <c r="J520" s="10">
        <f>'FITZGERALD BRIDGE'!J59</f>
        <v>1</v>
      </c>
      <c r="K520" s="10">
        <f>'FITZGERALD BRIDGE'!K59</f>
        <v>0.66825000000000001</v>
      </c>
      <c r="L520" s="173" t="str">
        <f>'FITZGERALD BRIDGE'!L59</f>
        <v>p_eff = 100 , e0_prom = 0.668</v>
      </c>
    </row>
    <row r="521" spans="1:12" x14ac:dyDescent="0.25">
      <c r="A521" s="70"/>
      <c r="B521" s="10" t="str">
        <f>'FITZGERALD BRIDGE'!B60</f>
        <v>C38</v>
      </c>
      <c r="C521" s="10" t="str">
        <f>'FITZGERALD BRIDGE'!C60</f>
        <v>FBM-20</v>
      </c>
      <c r="D521" s="10">
        <f>'FITZGERALD BRIDGE'!D60</f>
        <v>100</v>
      </c>
      <c r="E521" s="10">
        <f>'FITZGERALD BRIDGE'!E60</f>
        <v>0.19800000000000001</v>
      </c>
      <c r="F521" s="10">
        <f>'FITZGERALD BRIDGE'!F60</f>
        <v>100</v>
      </c>
      <c r="G521" s="10">
        <f>'FITZGERALD BRIDGE'!G60</f>
        <v>0.66800000000000004</v>
      </c>
      <c r="H521" s="10">
        <f>'FITZGERALD BRIDGE'!H60</f>
        <v>15</v>
      </c>
      <c r="I521" s="10" t="str">
        <f>'FITZGERALD BRIDGE'!I60</f>
        <v>5% DA</v>
      </c>
      <c r="J521" s="10">
        <f>'FITZGERALD BRIDGE'!J60</f>
        <v>1</v>
      </c>
      <c r="K521" s="10">
        <f>'FITZGERALD BRIDGE'!K60</f>
        <v>0.66825000000000001</v>
      </c>
      <c r="L521" s="173" t="str">
        <f>'FITZGERALD BRIDGE'!L60</f>
        <v>p_eff = 100 , e0_prom = 0.668</v>
      </c>
    </row>
    <row r="522" spans="1:12" x14ac:dyDescent="0.25">
      <c r="A522" s="70"/>
      <c r="B522" s="10" t="str">
        <f>'FITZGERALD BRIDGE'!B61</f>
        <v>C39</v>
      </c>
      <c r="C522" s="10" t="str">
        <f>'FITZGERALD BRIDGE'!C61</f>
        <v>FBM-20</v>
      </c>
      <c r="D522" s="10">
        <f>'FITZGERALD BRIDGE'!D61</f>
        <v>100</v>
      </c>
      <c r="E522" s="10">
        <f>'FITZGERALD BRIDGE'!E61</f>
        <v>0.159</v>
      </c>
      <c r="F522" s="10">
        <f>'FITZGERALD BRIDGE'!F61</f>
        <v>100</v>
      </c>
      <c r="G522" s="10">
        <f>'FITZGERALD BRIDGE'!G61</f>
        <v>0.67</v>
      </c>
      <c r="H522" s="10">
        <f>'FITZGERALD BRIDGE'!H61</f>
        <v>40</v>
      </c>
      <c r="I522" s="10" t="str">
        <f>'FITZGERALD BRIDGE'!I61</f>
        <v>5% DA</v>
      </c>
      <c r="J522" s="10">
        <f>'FITZGERALD BRIDGE'!J61</f>
        <v>1</v>
      </c>
      <c r="K522" s="10">
        <f>'FITZGERALD BRIDGE'!K61</f>
        <v>0.66825000000000001</v>
      </c>
      <c r="L522" s="173" t="str">
        <f>'FITZGERALD BRIDGE'!L61</f>
        <v>p_eff = 100 , e0_prom = 0.668</v>
      </c>
    </row>
    <row r="523" spans="1:12" x14ac:dyDescent="0.25">
      <c r="A523" s="70"/>
      <c r="B523" s="10" t="str">
        <f>'FITZGERALD BRIDGE'!B62</f>
        <v>C40</v>
      </c>
      <c r="C523" s="10" t="str">
        <f>'FITZGERALD BRIDGE'!C62</f>
        <v>FBM-20</v>
      </c>
      <c r="D523" s="10">
        <f>'FITZGERALD BRIDGE'!D62</f>
        <v>100</v>
      </c>
      <c r="E523" s="10">
        <f>'FITZGERALD BRIDGE'!E62</f>
        <v>0.42899999999999999</v>
      </c>
      <c r="F523" s="10">
        <f>'FITZGERALD BRIDGE'!F62</f>
        <v>100</v>
      </c>
      <c r="G523" s="10">
        <f>'FITZGERALD BRIDGE'!G62</f>
        <v>0.60599999999999998</v>
      </c>
      <c r="H523" s="10">
        <f>'FITZGERALD BRIDGE'!H62</f>
        <v>6</v>
      </c>
      <c r="I523" s="10" t="str">
        <f>'FITZGERALD BRIDGE'!I62</f>
        <v>5% DA</v>
      </c>
      <c r="J523" s="10">
        <f>'FITZGERALD BRIDGE'!J62</f>
        <v>2</v>
      </c>
      <c r="K523" s="10">
        <f>'FITZGERALD BRIDGE'!K62</f>
        <v>0.60433333333333339</v>
      </c>
      <c r="L523" s="173" t="str">
        <f>'FITZGERALD BRIDGE'!L62</f>
        <v>p_eff = 100 , e0_prom = 0.604</v>
      </c>
    </row>
    <row r="524" spans="1:12" x14ac:dyDescent="0.25">
      <c r="A524" s="70"/>
      <c r="B524" s="10" t="str">
        <f>'FITZGERALD BRIDGE'!B63</f>
        <v>C41</v>
      </c>
      <c r="C524" s="10" t="str">
        <f>'FITZGERALD BRIDGE'!C63</f>
        <v>FBM-20</v>
      </c>
      <c r="D524" s="10">
        <f>'FITZGERALD BRIDGE'!D63</f>
        <v>100</v>
      </c>
      <c r="E524" s="10">
        <f>'FITZGERALD BRIDGE'!E63</f>
        <v>0.28799999999999998</v>
      </c>
      <c r="F524" s="10">
        <f>'FITZGERALD BRIDGE'!F63</f>
        <v>100</v>
      </c>
      <c r="G524" s="10">
        <f>'FITZGERALD BRIDGE'!G63</f>
        <v>0.60299999999999998</v>
      </c>
      <c r="H524" s="10">
        <f>'FITZGERALD BRIDGE'!H63</f>
        <v>14</v>
      </c>
      <c r="I524" s="10" t="str">
        <f>'FITZGERALD BRIDGE'!I63</f>
        <v>5% DA</v>
      </c>
      <c r="J524" s="10">
        <f>'FITZGERALD BRIDGE'!J63</f>
        <v>2</v>
      </c>
      <c r="K524" s="10">
        <f>'FITZGERALD BRIDGE'!K63</f>
        <v>0.60433333333333339</v>
      </c>
      <c r="L524" s="173" t="str">
        <f>'FITZGERALD BRIDGE'!L63</f>
        <v>p_eff = 100 , e0_prom = 0.604</v>
      </c>
    </row>
    <row r="525" spans="1:12" x14ac:dyDescent="0.25">
      <c r="A525" s="70"/>
      <c r="B525" s="10" t="str">
        <f>'FITZGERALD BRIDGE'!B64</f>
        <v>C42</v>
      </c>
      <c r="C525" s="10" t="str">
        <f>'FITZGERALD BRIDGE'!C64</f>
        <v>FBM-20</v>
      </c>
      <c r="D525" s="10">
        <f>'FITZGERALD BRIDGE'!D64</f>
        <v>100</v>
      </c>
      <c r="E525" s="10">
        <f>'FITZGERALD BRIDGE'!E64</f>
        <v>0.216</v>
      </c>
      <c r="F525" s="10">
        <f>'FITZGERALD BRIDGE'!F64</f>
        <v>100</v>
      </c>
      <c r="G525" s="10">
        <f>'FITZGERALD BRIDGE'!G64</f>
        <v>0.60399999999999998</v>
      </c>
      <c r="H525" s="10">
        <f>'FITZGERALD BRIDGE'!H64</f>
        <v>37</v>
      </c>
      <c r="I525" s="10" t="str">
        <f>'FITZGERALD BRIDGE'!I64</f>
        <v>5% DA</v>
      </c>
      <c r="J525" s="10">
        <f>'FITZGERALD BRIDGE'!J64</f>
        <v>2</v>
      </c>
      <c r="K525" s="10">
        <f>'FITZGERALD BRIDGE'!K64</f>
        <v>0.60433333333333339</v>
      </c>
      <c r="L525" s="173" t="str">
        <f>'FITZGERALD BRIDGE'!L64</f>
        <v>p_eff = 100 , e0_prom = 0.604</v>
      </c>
    </row>
    <row r="526" spans="1:12" x14ac:dyDescent="0.25">
      <c r="A526" s="70">
        <v>23</v>
      </c>
      <c r="B526" s="10" t="str">
        <f>'FITZGERALD BRIDGE'!B65</f>
        <v>C43</v>
      </c>
      <c r="C526" s="10" t="str">
        <f>'FITZGERALD BRIDGE'!C65</f>
        <v>FBM-30</v>
      </c>
      <c r="D526" s="10">
        <f>'FITZGERALD BRIDGE'!D65</f>
        <v>100</v>
      </c>
      <c r="E526" s="10">
        <f>'FITZGERALD BRIDGE'!E65</f>
        <v>0.18099999999999999</v>
      </c>
      <c r="F526" s="10">
        <f>'FITZGERALD BRIDGE'!F65</f>
        <v>100</v>
      </c>
      <c r="G526" s="10">
        <f>'FITZGERALD BRIDGE'!G65</f>
        <v>0.70799999999999996</v>
      </c>
      <c r="H526" s="10">
        <f>'FITZGERALD BRIDGE'!H65</f>
        <v>1.5</v>
      </c>
      <c r="I526" s="10" t="str">
        <f>'FITZGERALD BRIDGE'!I65</f>
        <v>5% DA</v>
      </c>
      <c r="J526" s="10">
        <f>'FITZGERALD BRIDGE'!J65</f>
        <v>1</v>
      </c>
      <c r="K526" s="10">
        <f>'FITZGERALD BRIDGE'!K65</f>
        <v>0.70766666666666656</v>
      </c>
      <c r="L526" s="173" t="str">
        <f>'FITZGERALD BRIDGE'!L65</f>
        <v>p_eff = 100 , e0_prom = 0.708</v>
      </c>
    </row>
    <row r="527" spans="1:12" x14ac:dyDescent="0.25">
      <c r="A527" s="70"/>
      <c r="B527" s="10" t="str">
        <f>'FITZGERALD BRIDGE'!B66</f>
        <v>C44</v>
      </c>
      <c r="C527" s="10" t="str">
        <f>'FITZGERALD BRIDGE'!C66</f>
        <v>FBM-30</v>
      </c>
      <c r="D527" s="10">
        <f>'FITZGERALD BRIDGE'!D66</f>
        <v>100</v>
      </c>
      <c r="E527" s="10">
        <f>'FITZGERALD BRIDGE'!E66</f>
        <v>0.14799999999999999</v>
      </c>
      <c r="F527" s="10">
        <f>'FITZGERALD BRIDGE'!F66</f>
        <v>100</v>
      </c>
      <c r="G527" s="10">
        <f>'FITZGERALD BRIDGE'!G66</f>
        <v>0.70199999999999996</v>
      </c>
      <c r="H527" s="10">
        <f>'FITZGERALD BRIDGE'!H66</f>
        <v>5</v>
      </c>
      <c r="I527" s="10" t="str">
        <f>'FITZGERALD BRIDGE'!I66</f>
        <v>5% DA</v>
      </c>
      <c r="J527" s="10">
        <f>'FITZGERALD BRIDGE'!J66</f>
        <v>1</v>
      </c>
      <c r="K527" s="10">
        <f>'FITZGERALD BRIDGE'!K66</f>
        <v>0.70766666666666656</v>
      </c>
      <c r="L527" s="173" t="str">
        <f>'FITZGERALD BRIDGE'!L66</f>
        <v>p_eff = 100 , e0_prom = 0.708</v>
      </c>
    </row>
    <row r="528" spans="1:12" x14ac:dyDescent="0.25">
      <c r="A528" s="70"/>
      <c r="B528" s="10" t="str">
        <f>'FITZGERALD BRIDGE'!B67</f>
        <v>C45</v>
      </c>
      <c r="C528" s="10" t="str">
        <f>'FITZGERALD BRIDGE'!C67</f>
        <v>FBM-30</v>
      </c>
      <c r="D528" s="10">
        <f>'FITZGERALD BRIDGE'!D67</f>
        <v>100</v>
      </c>
      <c r="E528" s="10">
        <f>'FITZGERALD BRIDGE'!E67</f>
        <v>0.1</v>
      </c>
      <c r="F528" s="10">
        <f>'FITZGERALD BRIDGE'!F67</f>
        <v>100</v>
      </c>
      <c r="G528" s="10">
        <f>'FITZGERALD BRIDGE'!G67</f>
        <v>0.71299999999999997</v>
      </c>
      <c r="H528" s="10">
        <f>'FITZGERALD BRIDGE'!H67</f>
        <v>20</v>
      </c>
      <c r="I528" s="10" t="str">
        <f>'FITZGERALD BRIDGE'!I67</f>
        <v>5% DA</v>
      </c>
      <c r="J528" s="10">
        <f>'FITZGERALD BRIDGE'!J67</f>
        <v>1</v>
      </c>
      <c r="K528" s="10">
        <f>'FITZGERALD BRIDGE'!K67</f>
        <v>0.70766666666666656</v>
      </c>
      <c r="L528" s="173" t="str">
        <f>'FITZGERALD BRIDGE'!L67</f>
        <v>p_eff = 100 , e0_prom = 0.708</v>
      </c>
    </row>
    <row r="529" spans="1:12" x14ac:dyDescent="0.25">
      <c r="A529" s="70"/>
      <c r="B529" s="10" t="str">
        <f>'FITZGERALD BRIDGE'!B68</f>
        <v>C46</v>
      </c>
      <c r="C529" s="10" t="str">
        <f>'FITZGERALD BRIDGE'!C68</f>
        <v>FBM-30</v>
      </c>
      <c r="D529" s="10">
        <f>'FITZGERALD BRIDGE'!D68</f>
        <v>100</v>
      </c>
      <c r="E529" s="10">
        <f>'FITZGERALD BRIDGE'!E68</f>
        <v>0.253</v>
      </c>
      <c r="F529" s="10">
        <f>'FITZGERALD BRIDGE'!F68</f>
        <v>100</v>
      </c>
      <c r="G529" s="10">
        <f>'FITZGERALD BRIDGE'!G68</f>
        <v>0.69199999999999995</v>
      </c>
      <c r="H529" s="10">
        <f>'FITZGERALD BRIDGE'!H68</f>
        <v>2</v>
      </c>
      <c r="I529" s="10" t="str">
        <f>'FITZGERALD BRIDGE'!I68</f>
        <v>5% DA</v>
      </c>
      <c r="J529" s="10">
        <f>'FITZGERALD BRIDGE'!J68</f>
        <v>2</v>
      </c>
      <c r="K529" s="10">
        <f>'FITZGERALD BRIDGE'!K68</f>
        <v>0.69274999999999998</v>
      </c>
      <c r="L529" s="173" t="str">
        <f>'FITZGERALD BRIDGE'!L68</f>
        <v>p_eff = 100 , e0_prom = 0.693</v>
      </c>
    </row>
    <row r="530" spans="1:12" x14ac:dyDescent="0.25">
      <c r="A530" s="70"/>
      <c r="B530" s="10" t="str">
        <f>'FITZGERALD BRIDGE'!B69</f>
        <v>C47</v>
      </c>
      <c r="C530" s="10" t="str">
        <f>'FITZGERALD BRIDGE'!C69</f>
        <v>FBM-30</v>
      </c>
      <c r="D530" s="10">
        <f>'FITZGERALD BRIDGE'!D69</f>
        <v>100</v>
      </c>
      <c r="E530" s="10">
        <f>'FITZGERALD BRIDGE'!E69</f>
        <v>0.19500000000000001</v>
      </c>
      <c r="F530" s="10">
        <f>'FITZGERALD BRIDGE'!F69</f>
        <v>100</v>
      </c>
      <c r="G530" s="10">
        <f>'FITZGERALD BRIDGE'!G69</f>
        <v>0.69299999999999995</v>
      </c>
      <c r="H530" s="10">
        <f>'FITZGERALD BRIDGE'!H69</f>
        <v>5</v>
      </c>
      <c r="I530" s="10" t="str">
        <f>'FITZGERALD BRIDGE'!I69</f>
        <v>5% DA</v>
      </c>
      <c r="J530" s="10">
        <f>'FITZGERALD BRIDGE'!J69</f>
        <v>2</v>
      </c>
      <c r="K530" s="10">
        <f>'FITZGERALD BRIDGE'!K69</f>
        <v>0.69274999999999998</v>
      </c>
      <c r="L530" s="173" t="str">
        <f>'FITZGERALD BRIDGE'!L69</f>
        <v>p_eff = 100 , e0_prom = 0.693</v>
      </c>
    </row>
    <row r="531" spans="1:12" x14ac:dyDescent="0.25">
      <c r="A531" s="70">
        <v>24</v>
      </c>
      <c r="B531" s="10">
        <f>OTTAWA!B34</f>
        <v>26</v>
      </c>
      <c r="C531" s="10" t="str">
        <f>OTTAWA!C34</f>
        <v>Ottawa-5</v>
      </c>
      <c r="D531" s="10">
        <f>OTTAWA!D34</f>
        <v>100</v>
      </c>
      <c r="E531" s="10">
        <f>OTTAWA!E34</f>
        <v>0.25012922345319499</v>
      </c>
      <c r="F531" s="10">
        <f>OTTAWA!F34</f>
        <v>100</v>
      </c>
      <c r="G531" s="10">
        <f>OTTAWA!G34</f>
        <v>0.61299999999999999</v>
      </c>
      <c r="H531" s="10">
        <f>OTTAWA!H34</f>
        <v>3.9765098170612898</v>
      </c>
      <c r="I531" s="10" t="str">
        <f>OTTAWA!I34</f>
        <v>5% DA</v>
      </c>
      <c r="J531" s="10">
        <f>OTTAWA!J34</f>
        <v>1</v>
      </c>
      <c r="K531" s="10">
        <f>OTTAWA!K34</f>
        <v>0.61299999999999999</v>
      </c>
      <c r="L531" s="173" t="str">
        <f>OTTAWA!L34</f>
        <v>p_eff = 100 , e0_prom = 0.613</v>
      </c>
    </row>
    <row r="532" spans="1:12" x14ac:dyDescent="0.25">
      <c r="A532" s="70"/>
      <c r="B532" s="10">
        <f>OTTAWA!B35</f>
        <v>27</v>
      </c>
      <c r="C532" s="10" t="str">
        <f>OTTAWA!C35</f>
        <v>Ottawa-5</v>
      </c>
      <c r="D532" s="10">
        <f>OTTAWA!D35</f>
        <v>100</v>
      </c>
      <c r="E532" s="10">
        <f>OTTAWA!E35</f>
        <v>0.224775581936284</v>
      </c>
      <c r="F532" s="10">
        <f>OTTAWA!F35</f>
        <v>100</v>
      </c>
      <c r="G532" s="10">
        <f>OTTAWA!G35</f>
        <v>0.61299999999999999</v>
      </c>
      <c r="H532" s="10">
        <f>OTTAWA!H35</f>
        <v>11.9453283202389</v>
      </c>
      <c r="I532" s="10" t="str">
        <f>OTTAWA!I35</f>
        <v>5% DA</v>
      </c>
      <c r="J532" s="10">
        <f>OTTAWA!J35</f>
        <v>1</v>
      </c>
      <c r="K532" s="10">
        <f>OTTAWA!K35</f>
        <v>0.61299999999999999</v>
      </c>
      <c r="L532" s="173" t="str">
        <f>OTTAWA!L35</f>
        <v>p_eff = 100 , e0_prom = 0.613</v>
      </c>
    </row>
    <row r="533" spans="1:12" x14ac:dyDescent="0.25">
      <c r="A533" s="70"/>
      <c r="B533" s="10">
        <f>OTTAWA!B36</f>
        <v>28</v>
      </c>
      <c r="C533" s="10" t="str">
        <f>OTTAWA!C36</f>
        <v>Ottawa-5</v>
      </c>
      <c r="D533" s="10">
        <f>OTTAWA!D36</f>
        <v>100</v>
      </c>
      <c r="E533" s="10">
        <f>OTTAWA!E36</f>
        <v>0.211952307930873</v>
      </c>
      <c r="F533" s="10">
        <f>OTTAWA!F36</f>
        <v>100</v>
      </c>
      <c r="G533" s="10">
        <f>OTTAWA!G36</f>
        <v>0.61299999999999999</v>
      </c>
      <c r="H533" s="10">
        <f>OTTAWA!H36</f>
        <v>15.9689774188576</v>
      </c>
      <c r="I533" s="10" t="str">
        <f>OTTAWA!I36</f>
        <v>5% DA</v>
      </c>
      <c r="J533" s="10">
        <f>OTTAWA!J36</f>
        <v>1</v>
      </c>
      <c r="K533" s="10">
        <f>OTTAWA!K36</f>
        <v>0.61299999999999999</v>
      </c>
      <c r="L533" s="173" t="str">
        <f>OTTAWA!L36</f>
        <v>p_eff = 100 , e0_prom = 0.613</v>
      </c>
    </row>
    <row r="534" spans="1:12" x14ac:dyDescent="0.25">
      <c r="A534" s="70"/>
      <c r="B534" s="10">
        <f>OTTAWA!B37</f>
        <v>29</v>
      </c>
      <c r="C534" s="10" t="str">
        <f>OTTAWA!C37</f>
        <v>Ottawa-5</v>
      </c>
      <c r="D534" s="10">
        <f>OTTAWA!D37</f>
        <v>100</v>
      </c>
      <c r="E534" s="10">
        <f>OTTAWA!E37</f>
        <v>0.20225624149278901</v>
      </c>
      <c r="F534" s="10">
        <f>OTTAWA!F37</f>
        <v>100</v>
      </c>
      <c r="G534" s="10">
        <f>OTTAWA!G37</f>
        <v>0.61299999999999999</v>
      </c>
      <c r="H534" s="10">
        <f>OTTAWA!H37</f>
        <v>54.6142469120119</v>
      </c>
      <c r="I534" s="10" t="str">
        <f>OTTAWA!I37</f>
        <v>5% DA</v>
      </c>
      <c r="J534" s="10">
        <f>OTTAWA!J37</f>
        <v>1</v>
      </c>
      <c r="K534" s="10">
        <f>OTTAWA!K37</f>
        <v>0.61299999999999999</v>
      </c>
      <c r="L534" s="173" t="str">
        <f>OTTAWA!L37</f>
        <v>p_eff = 100 , e0_prom = 0.613</v>
      </c>
    </row>
    <row r="535" spans="1:12" x14ac:dyDescent="0.25">
      <c r="A535" s="70"/>
      <c r="B535" s="10">
        <f>OTTAWA!B38</f>
        <v>30</v>
      </c>
      <c r="C535" s="10" t="str">
        <f>OTTAWA!C38</f>
        <v>Ottawa-5</v>
      </c>
      <c r="D535" s="10">
        <f>OTTAWA!D38</f>
        <v>100</v>
      </c>
      <c r="E535" s="10">
        <f>OTTAWA!E38</f>
        <v>0.348834404452178</v>
      </c>
      <c r="F535" s="10">
        <f>OTTAWA!F38</f>
        <v>100</v>
      </c>
      <c r="G535" s="10">
        <f>OTTAWA!G38</f>
        <v>0.55200000000000005</v>
      </c>
      <c r="H535" s="10">
        <f>OTTAWA!H38</f>
        <v>4.0039756546547904</v>
      </c>
      <c r="I535" s="10" t="str">
        <f>OTTAWA!I38</f>
        <v>5% DA</v>
      </c>
      <c r="J535" s="10">
        <f>OTTAWA!J38</f>
        <v>2</v>
      </c>
      <c r="K535" s="10">
        <f>OTTAWA!K38</f>
        <v>0.55200000000000005</v>
      </c>
      <c r="L535" s="173" t="str">
        <f>OTTAWA!L38</f>
        <v>p_eff = 100 , e0_prom = 0.552</v>
      </c>
    </row>
    <row r="536" spans="1:12" x14ac:dyDescent="0.25">
      <c r="A536" s="70"/>
      <c r="B536" s="10">
        <f>OTTAWA!B39</f>
        <v>31</v>
      </c>
      <c r="C536" s="10" t="str">
        <f>OTTAWA!C39</f>
        <v>Ottawa-5</v>
      </c>
      <c r="D536" s="10">
        <f>OTTAWA!D39</f>
        <v>100</v>
      </c>
      <c r="E536" s="10">
        <f>OTTAWA!E39</f>
        <v>0.29750254139457899</v>
      </c>
      <c r="F536" s="10">
        <f>OTTAWA!F39</f>
        <v>100</v>
      </c>
      <c r="G536" s="10">
        <f>OTTAWA!G39</f>
        <v>0.55200000000000005</v>
      </c>
      <c r="H536" s="10">
        <f>OTTAWA!H39</f>
        <v>11.938695453204501</v>
      </c>
      <c r="I536" s="10" t="str">
        <f>OTTAWA!I39</f>
        <v>5% DA</v>
      </c>
      <c r="J536" s="10">
        <f>OTTAWA!J39</f>
        <v>2</v>
      </c>
      <c r="K536" s="10">
        <f>OTTAWA!K39</f>
        <v>0.55200000000000005</v>
      </c>
      <c r="L536" s="173" t="str">
        <f>OTTAWA!L39</f>
        <v>p_eff = 100 , e0_prom = 0.552</v>
      </c>
    </row>
    <row r="537" spans="1:12" x14ac:dyDescent="0.25">
      <c r="A537" s="70"/>
      <c r="B537" s="10">
        <f>OTTAWA!B40</f>
        <v>32</v>
      </c>
      <c r="C537" s="10" t="str">
        <f>OTTAWA!C40</f>
        <v>Ottawa-5</v>
      </c>
      <c r="D537" s="10">
        <f>OTTAWA!D40</f>
        <v>100</v>
      </c>
      <c r="E537" s="10">
        <f>OTTAWA!E40</f>
        <v>0.24601130274470601</v>
      </c>
      <c r="F537" s="10">
        <f>OTTAWA!F40</f>
        <v>100</v>
      </c>
      <c r="G537" s="10">
        <f>OTTAWA!G40</f>
        <v>0.55200000000000005</v>
      </c>
      <c r="H537" s="10">
        <f>OTTAWA!H40</f>
        <v>26.835093537711501</v>
      </c>
      <c r="I537" s="10" t="str">
        <f>OTTAWA!I40</f>
        <v>5% DA</v>
      </c>
      <c r="J537" s="10">
        <f>OTTAWA!J40</f>
        <v>2</v>
      </c>
      <c r="K537" s="10">
        <f>OTTAWA!K40</f>
        <v>0.55200000000000005</v>
      </c>
      <c r="L537" s="173" t="str">
        <f>OTTAWA!L40</f>
        <v>p_eff = 100 , e0_prom = 0.552</v>
      </c>
    </row>
    <row r="538" spans="1:12" x14ac:dyDescent="0.25">
      <c r="A538" s="70"/>
      <c r="B538" s="10">
        <f>OTTAWA!B41</f>
        <v>33</v>
      </c>
      <c r="C538" s="10" t="str">
        <f>OTTAWA!C41</f>
        <v>Ottawa-5</v>
      </c>
      <c r="D538" s="10">
        <f>OTTAWA!D41</f>
        <v>100</v>
      </c>
      <c r="E538" s="10">
        <f>OTTAWA!E41</f>
        <v>0.225736142938368</v>
      </c>
      <c r="F538" s="10">
        <f>OTTAWA!F41</f>
        <v>100</v>
      </c>
      <c r="G538" s="10">
        <f>OTTAWA!G41</f>
        <v>0.55200000000000005</v>
      </c>
      <c r="H538" s="10">
        <f>OTTAWA!H41</f>
        <v>65.588856986931802</v>
      </c>
      <c r="I538" s="10" t="str">
        <f>OTTAWA!I41</f>
        <v>5% DA</v>
      </c>
      <c r="J538" s="10">
        <f>OTTAWA!J41</f>
        <v>2</v>
      </c>
      <c r="K538" s="10">
        <f>OTTAWA!K41</f>
        <v>0.55200000000000005</v>
      </c>
      <c r="L538" s="173" t="str">
        <f>OTTAWA!L41</f>
        <v>p_eff = 100 , e0_prom = 0.552</v>
      </c>
    </row>
    <row r="539" spans="1:12" x14ac:dyDescent="0.25">
      <c r="A539" s="70"/>
      <c r="B539" s="10">
        <f>OTTAWA!B42</f>
        <v>34</v>
      </c>
      <c r="C539" s="10" t="str">
        <f>OTTAWA!C42</f>
        <v>Ottawa-5</v>
      </c>
      <c r="D539" s="10">
        <f>OTTAWA!D42</f>
        <v>100</v>
      </c>
      <c r="E539" s="10">
        <f>OTTAWA!E42</f>
        <v>0.70004652044314997</v>
      </c>
      <c r="F539" s="10">
        <f>OTTAWA!F42</f>
        <v>100</v>
      </c>
      <c r="G539" s="10">
        <f>OTTAWA!G42</f>
        <v>0.47599999999999998</v>
      </c>
      <c r="H539" s="10">
        <f>OTTAWA!H42</f>
        <v>10.8597728465207</v>
      </c>
      <c r="I539" s="10" t="str">
        <f>OTTAWA!I42</f>
        <v>5% DA</v>
      </c>
      <c r="J539" s="10">
        <f>OTTAWA!J42</f>
        <v>3</v>
      </c>
      <c r="K539" s="10">
        <f>OTTAWA!K42</f>
        <v>0.47599999999999998</v>
      </c>
      <c r="L539" s="173" t="str">
        <f>OTTAWA!L42</f>
        <v>p_eff = 100 , e0_prom = 0.476</v>
      </c>
    </row>
    <row r="540" spans="1:12" x14ac:dyDescent="0.25">
      <c r="A540" s="70"/>
      <c r="B540" s="10">
        <f>OTTAWA!B43</f>
        <v>35</v>
      </c>
      <c r="C540" s="10" t="str">
        <f>OTTAWA!C43</f>
        <v>Ottawa-5</v>
      </c>
      <c r="D540" s="10">
        <f>OTTAWA!D43</f>
        <v>100</v>
      </c>
      <c r="E540" s="10">
        <f>OTTAWA!E43</f>
        <v>0.59884732679749797</v>
      </c>
      <c r="F540" s="10">
        <f>OTTAWA!F43</f>
        <v>100</v>
      </c>
      <c r="G540" s="10">
        <f>OTTAWA!G43</f>
        <v>0.47599999999999998</v>
      </c>
      <c r="H540" s="10">
        <f>OTTAWA!H43</f>
        <v>12.955125786273999</v>
      </c>
      <c r="I540" s="10" t="str">
        <f>OTTAWA!I43</f>
        <v>5% DA</v>
      </c>
      <c r="J540" s="10">
        <f>OTTAWA!J43</f>
        <v>3</v>
      </c>
      <c r="K540" s="10">
        <f>OTTAWA!K43</f>
        <v>0.47599999999999998</v>
      </c>
      <c r="L540" s="173" t="str">
        <f>OTTAWA!L43</f>
        <v>p_eff = 100 , e0_prom = 0.476</v>
      </c>
    </row>
    <row r="541" spans="1:12" x14ac:dyDescent="0.25">
      <c r="A541" s="70"/>
      <c r="B541" s="10">
        <f>OTTAWA!B44</f>
        <v>36</v>
      </c>
      <c r="C541" s="10" t="str">
        <f>OTTAWA!C44</f>
        <v>Ottawa-5</v>
      </c>
      <c r="D541" s="10">
        <f>OTTAWA!D44</f>
        <v>100</v>
      </c>
      <c r="E541" s="10">
        <f>OTTAWA!E44</f>
        <v>0.451088922965592</v>
      </c>
      <c r="F541" s="10">
        <f>OTTAWA!F44</f>
        <v>100</v>
      </c>
      <c r="G541" s="10">
        <f>OTTAWA!G44</f>
        <v>0.47599999999999998</v>
      </c>
      <c r="H541" s="10">
        <f>OTTAWA!H44</f>
        <v>21.800712292960601</v>
      </c>
      <c r="I541" s="10" t="str">
        <f>OTTAWA!I44</f>
        <v>5% DA</v>
      </c>
      <c r="J541" s="10">
        <f>OTTAWA!J44</f>
        <v>3</v>
      </c>
      <c r="K541" s="10">
        <f>OTTAWA!K44</f>
        <v>0.47599999999999998</v>
      </c>
      <c r="L541" s="173" t="str">
        <f>OTTAWA!L44</f>
        <v>p_eff = 100 , e0_prom = 0.476</v>
      </c>
    </row>
    <row r="542" spans="1:12" x14ac:dyDescent="0.25">
      <c r="A542" s="70"/>
      <c r="B542" s="10">
        <f>OTTAWA!B45</f>
        <v>37</v>
      </c>
      <c r="C542" s="10" t="str">
        <f>OTTAWA!C45</f>
        <v>Ottawa-5</v>
      </c>
      <c r="D542" s="10">
        <f>OTTAWA!D45</f>
        <v>100</v>
      </c>
      <c r="E542" s="10">
        <f>OTTAWA!E45</f>
        <v>0.37621685418425499</v>
      </c>
      <c r="F542" s="10">
        <f>OTTAWA!F45</f>
        <v>100</v>
      </c>
      <c r="G542" s="10">
        <f>OTTAWA!G45</f>
        <v>0.47599999999999998</v>
      </c>
      <c r="H542" s="10">
        <f>OTTAWA!H45</f>
        <v>48.638225496738102</v>
      </c>
      <c r="I542" s="10" t="str">
        <f>OTTAWA!I45</f>
        <v>5% DA</v>
      </c>
      <c r="J542" s="10">
        <f>OTTAWA!J45</f>
        <v>3</v>
      </c>
      <c r="K542" s="10">
        <f>OTTAWA!K45</f>
        <v>0.47599999999999998</v>
      </c>
      <c r="L542" s="173" t="str">
        <f>OTTAWA!L45</f>
        <v>p_eff = 100 , e0_prom = 0.476</v>
      </c>
    </row>
    <row r="543" spans="1:12" x14ac:dyDescent="0.25">
      <c r="A543" s="70">
        <v>25</v>
      </c>
      <c r="B543" s="10">
        <f>OTTAWA!B46</f>
        <v>38</v>
      </c>
      <c r="C543" s="10" t="str">
        <f>OTTAWA!C46</f>
        <v>Ottawa-10</v>
      </c>
      <c r="D543" s="10">
        <f>OTTAWA!D46</f>
        <v>100</v>
      </c>
      <c r="E543" s="10">
        <f>OTTAWA!E46</f>
        <v>0.246851385390428</v>
      </c>
      <c r="F543" s="10">
        <f>OTTAWA!F46</f>
        <v>100</v>
      </c>
      <c r="G543" s="10">
        <f>OTTAWA!G46</f>
        <v>0.53300000000000003</v>
      </c>
      <c r="H543" s="10">
        <f>OTTAWA!H46</f>
        <v>4.0050308266709402</v>
      </c>
      <c r="I543" s="10" t="str">
        <f>OTTAWA!I46</f>
        <v>5% DA</v>
      </c>
      <c r="J543" s="10">
        <f>OTTAWA!J46</f>
        <v>1</v>
      </c>
      <c r="K543" s="10">
        <f>OTTAWA!K46</f>
        <v>0.53300000000000003</v>
      </c>
      <c r="L543" s="173" t="str">
        <f>OTTAWA!L46</f>
        <v>p_eff = 100 , e0_prom = 0.533</v>
      </c>
    </row>
    <row r="544" spans="1:12" x14ac:dyDescent="0.25">
      <c r="A544" s="70"/>
      <c r="B544" s="10">
        <f>OTTAWA!B47</f>
        <v>39</v>
      </c>
      <c r="C544" s="10" t="str">
        <f>OTTAWA!C47</f>
        <v>Ottawa-10</v>
      </c>
      <c r="D544" s="10">
        <f>OTTAWA!D47</f>
        <v>100</v>
      </c>
      <c r="E544" s="10">
        <f>OTTAWA!E47</f>
        <v>0.22166246851385299</v>
      </c>
      <c r="F544" s="10">
        <f>OTTAWA!F47</f>
        <v>100</v>
      </c>
      <c r="G544" s="10">
        <f>OTTAWA!G47</f>
        <v>0.53300000000000003</v>
      </c>
      <c r="H544" s="10">
        <f>OTTAWA!H47</f>
        <v>10.941779230558501</v>
      </c>
      <c r="I544" s="10" t="str">
        <f>OTTAWA!I47</f>
        <v>5% DA</v>
      </c>
      <c r="J544" s="10">
        <f>OTTAWA!J47</f>
        <v>1</v>
      </c>
      <c r="K544" s="10">
        <f>OTTAWA!K47</f>
        <v>0.53300000000000003</v>
      </c>
      <c r="L544" s="173" t="str">
        <f>OTTAWA!L47</f>
        <v>p_eff = 100 , e0_prom = 0.533</v>
      </c>
    </row>
    <row r="545" spans="1:12" x14ac:dyDescent="0.25">
      <c r="A545" s="70"/>
      <c r="B545" s="10">
        <f>OTTAWA!B48</f>
        <v>40</v>
      </c>
      <c r="C545" s="10" t="str">
        <f>OTTAWA!C48</f>
        <v>Ottawa-10</v>
      </c>
      <c r="D545" s="10">
        <f>OTTAWA!D48</f>
        <v>100</v>
      </c>
      <c r="E545" s="10">
        <f>OTTAWA!E48</f>
        <v>0.19899244332493701</v>
      </c>
      <c r="F545" s="10">
        <f>OTTAWA!F48</f>
        <v>100</v>
      </c>
      <c r="G545" s="10">
        <f>OTTAWA!G48</f>
        <v>0.53300000000000003</v>
      </c>
      <c r="H545" s="10">
        <f>OTTAWA!H48</f>
        <v>38.001834326070501</v>
      </c>
      <c r="I545" s="10" t="str">
        <f>OTTAWA!I48</f>
        <v>5% DA</v>
      </c>
      <c r="J545" s="10">
        <f>OTTAWA!J48</f>
        <v>1</v>
      </c>
      <c r="K545" s="10">
        <f>OTTAWA!K48</f>
        <v>0.53300000000000003</v>
      </c>
      <c r="L545" s="173" t="str">
        <f>OTTAWA!L48</f>
        <v>p_eff = 100 , e0_prom = 0.533</v>
      </c>
    </row>
    <row r="546" spans="1:12" x14ac:dyDescent="0.25">
      <c r="A546" s="70"/>
      <c r="B546" s="10">
        <f>OTTAWA!B49</f>
        <v>41</v>
      </c>
      <c r="C546" s="10" t="str">
        <f>OTTAWA!C49</f>
        <v>Ottawa-10</v>
      </c>
      <c r="D546" s="10">
        <f>OTTAWA!D49</f>
        <v>100</v>
      </c>
      <c r="E546" s="10">
        <f>OTTAWA!E49</f>
        <v>0.19899244332493701</v>
      </c>
      <c r="F546" s="10">
        <f>OTTAWA!F49</f>
        <v>100</v>
      </c>
      <c r="G546" s="10">
        <f>OTTAWA!G49</f>
        <v>0.53300000000000003</v>
      </c>
      <c r="H546" s="10">
        <f>OTTAWA!H49</f>
        <v>44.152077163651001</v>
      </c>
      <c r="I546" s="10" t="str">
        <f>OTTAWA!I49</f>
        <v>5% DA</v>
      </c>
      <c r="J546" s="10">
        <f>OTTAWA!J49</f>
        <v>1</v>
      </c>
      <c r="K546" s="10">
        <f>OTTAWA!K49</f>
        <v>0.53300000000000003</v>
      </c>
      <c r="L546" s="173" t="str">
        <f>OTTAWA!L49</f>
        <v>p_eff = 100 , e0_prom = 0.533</v>
      </c>
    </row>
    <row r="547" spans="1:12" x14ac:dyDescent="0.25">
      <c r="A547" s="70"/>
      <c r="B547" s="10">
        <f>OTTAWA!B50</f>
        <v>42</v>
      </c>
      <c r="C547" s="10" t="str">
        <f>OTTAWA!C50</f>
        <v>Ottawa-10</v>
      </c>
      <c r="D547" s="10">
        <f>OTTAWA!D50</f>
        <v>100</v>
      </c>
      <c r="E547" s="10">
        <f>OTTAWA!E50</f>
        <v>0.34508816120906799</v>
      </c>
      <c r="F547" s="10">
        <f>OTTAWA!F50</f>
        <v>100</v>
      </c>
      <c r="G547" s="10">
        <f>OTTAWA!G50</f>
        <v>0.48299999999999998</v>
      </c>
      <c r="H547" s="10">
        <f>OTTAWA!H50</f>
        <v>7.02919412632773</v>
      </c>
      <c r="I547" s="10" t="str">
        <f>OTTAWA!I50</f>
        <v>5% DA</v>
      </c>
      <c r="J547" s="10">
        <f>OTTAWA!J50</f>
        <v>2</v>
      </c>
      <c r="K547" s="10">
        <f>OTTAWA!K50</f>
        <v>0.48299999999999998</v>
      </c>
      <c r="L547" s="173" t="str">
        <f>OTTAWA!L50</f>
        <v>p_eff = 100 , e0_prom = 0.483</v>
      </c>
    </row>
    <row r="548" spans="1:12" x14ac:dyDescent="0.25">
      <c r="A548" s="70"/>
      <c r="B548" s="10">
        <f>OTTAWA!B51</f>
        <v>43</v>
      </c>
      <c r="C548" s="10" t="str">
        <f>OTTAWA!C51</f>
        <v>Ottawa-10</v>
      </c>
      <c r="D548" s="10">
        <f>OTTAWA!D51</f>
        <v>100</v>
      </c>
      <c r="E548" s="10">
        <f>OTTAWA!E51</f>
        <v>0.29219143576826101</v>
      </c>
      <c r="F548" s="10">
        <f>OTTAWA!F51</f>
        <v>100</v>
      </c>
      <c r="G548" s="10">
        <f>OTTAWA!G51</f>
        <v>0.48299999999999998</v>
      </c>
      <c r="H548" s="10">
        <f>OTTAWA!H51</f>
        <v>11.972253273028199</v>
      </c>
      <c r="I548" s="10" t="str">
        <f>OTTAWA!I51</f>
        <v>5% DA</v>
      </c>
      <c r="J548" s="10">
        <f>OTTAWA!J51</f>
        <v>2</v>
      </c>
      <c r="K548" s="10">
        <f>OTTAWA!K51</f>
        <v>0.48299999999999998</v>
      </c>
      <c r="L548" s="173" t="str">
        <f>OTTAWA!L51</f>
        <v>p_eff = 100 , e0_prom = 0.483</v>
      </c>
    </row>
    <row r="549" spans="1:12" x14ac:dyDescent="0.25">
      <c r="A549" s="70"/>
      <c r="B549" s="10">
        <f>OTTAWA!B52</f>
        <v>44</v>
      </c>
      <c r="C549" s="10" t="str">
        <f>OTTAWA!C52</f>
        <v>Ottawa-10</v>
      </c>
      <c r="D549" s="10">
        <f>OTTAWA!D52</f>
        <v>100</v>
      </c>
      <c r="E549" s="10">
        <f>OTTAWA!E52</f>
        <v>0.246851385390428</v>
      </c>
      <c r="F549" s="10">
        <f>OTTAWA!F52</f>
        <v>100</v>
      </c>
      <c r="G549" s="10">
        <f>OTTAWA!G52</f>
        <v>0.48299999999999998</v>
      </c>
      <c r="H549" s="10">
        <f>OTTAWA!H52</f>
        <v>17.950297932589599</v>
      </c>
      <c r="I549" s="10" t="str">
        <f>OTTAWA!I52</f>
        <v>5% DA</v>
      </c>
      <c r="J549" s="10">
        <f>OTTAWA!J52</f>
        <v>2</v>
      </c>
      <c r="K549" s="10">
        <f>OTTAWA!K52</f>
        <v>0.48299999999999998</v>
      </c>
      <c r="L549" s="173" t="str">
        <f>OTTAWA!L52</f>
        <v>p_eff = 100 , e0_prom = 0.483</v>
      </c>
    </row>
    <row r="550" spans="1:12" x14ac:dyDescent="0.25">
      <c r="A550" s="70"/>
      <c r="B550" s="10">
        <f>OTTAWA!B53</f>
        <v>45</v>
      </c>
      <c r="C550" s="10" t="str">
        <f>OTTAWA!C53</f>
        <v>Ottawa-10</v>
      </c>
      <c r="D550" s="10">
        <f>OTTAWA!D53</f>
        <v>100</v>
      </c>
      <c r="E550" s="10">
        <f>OTTAWA!E53</f>
        <v>0.22166246851385299</v>
      </c>
      <c r="F550" s="10">
        <f>OTTAWA!F53</f>
        <v>100</v>
      </c>
      <c r="G550" s="10">
        <f>OTTAWA!G53</f>
        <v>0.48299999999999998</v>
      </c>
      <c r="H550" s="10">
        <f>OTTAWA!H53</f>
        <v>71.354307468927999</v>
      </c>
      <c r="I550" s="10" t="str">
        <f>OTTAWA!I53</f>
        <v>5% DA</v>
      </c>
      <c r="J550" s="10">
        <f>OTTAWA!J53</f>
        <v>2</v>
      </c>
      <c r="K550" s="10">
        <f>OTTAWA!K53</f>
        <v>0.48299999999999998</v>
      </c>
      <c r="L550" s="173" t="str">
        <f>OTTAWA!L53</f>
        <v>p_eff = 100 , e0_prom = 0.483</v>
      </c>
    </row>
    <row r="551" spans="1:12" x14ac:dyDescent="0.25">
      <c r="A551" s="70"/>
      <c r="B551" s="10">
        <f>OTTAWA!B54</f>
        <v>46</v>
      </c>
      <c r="C551" s="10" t="str">
        <f>OTTAWA!C54</f>
        <v>Ottawa-10</v>
      </c>
      <c r="D551" s="10">
        <f>OTTAWA!D54</f>
        <v>100</v>
      </c>
      <c r="E551" s="10">
        <f>OTTAWA!E54</f>
        <v>0.69773299748110795</v>
      </c>
      <c r="F551" s="10">
        <f>OTTAWA!F54</f>
        <v>100</v>
      </c>
      <c r="G551" s="10">
        <f>OTTAWA!G54</f>
        <v>0.42499999999999999</v>
      </c>
      <c r="H551" s="10">
        <f>OTTAWA!H54</f>
        <v>9.0032102891770407</v>
      </c>
      <c r="I551" s="10" t="str">
        <f>OTTAWA!I54</f>
        <v>5% DA</v>
      </c>
      <c r="J551" s="10">
        <f>OTTAWA!J54</f>
        <v>3</v>
      </c>
      <c r="K551" s="10">
        <f>OTTAWA!K54</f>
        <v>0.42499999999999999</v>
      </c>
      <c r="L551" s="173" t="str">
        <f>OTTAWA!L54</f>
        <v>p_eff = 100 , e0_prom = 0.425</v>
      </c>
    </row>
    <row r="552" spans="1:12" x14ac:dyDescent="0.25">
      <c r="A552" s="70"/>
      <c r="B552" s="10">
        <f>OTTAWA!B55</f>
        <v>47</v>
      </c>
      <c r="C552" s="10" t="str">
        <f>OTTAWA!C55</f>
        <v>Ottawa-10</v>
      </c>
      <c r="D552" s="10">
        <f>OTTAWA!D55</f>
        <v>100</v>
      </c>
      <c r="E552" s="10">
        <f>OTTAWA!E55</f>
        <v>0.54659949622166204</v>
      </c>
      <c r="F552" s="10">
        <f>OTTAWA!F55</f>
        <v>100</v>
      </c>
      <c r="G552" s="10">
        <f>OTTAWA!G55</f>
        <v>0.42499999999999999</v>
      </c>
      <c r="H552" s="10">
        <f>OTTAWA!H55</f>
        <v>15.9204154773371</v>
      </c>
      <c r="I552" s="10" t="str">
        <f>OTTAWA!I55</f>
        <v>5% DA</v>
      </c>
      <c r="J552" s="10">
        <f>OTTAWA!J55</f>
        <v>3</v>
      </c>
      <c r="K552" s="10">
        <f>OTTAWA!K55</f>
        <v>0.42499999999999999</v>
      </c>
      <c r="L552" s="173" t="str">
        <f>OTTAWA!L55</f>
        <v>p_eff = 100 , e0_prom = 0.425</v>
      </c>
    </row>
    <row r="553" spans="1:12" x14ac:dyDescent="0.25">
      <c r="A553" s="70"/>
      <c r="B553" s="10">
        <f>OTTAWA!B56</f>
        <v>48</v>
      </c>
      <c r="C553" s="10" t="str">
        <f>OTTAWA!C56</f>
        <v>Ottawa-10</v>
      </c>
      <c r="D553" s="10">
        <f>OTTAWA!D56</f>
        <v>100</v>
      </c>
      <c r="E553" s="10">
        <f>OTTAWA!E56</f>
        <v>0.39798488664987403</v>
      </c>
      <c r="F553" s="10">
        <f>OTTAWA!F56</f>
        <v>100</v>
      </c>
      <c r="G553" s="10">
        <f>OTTAWA!G56</f>
        <v>0.42499999999999999</v>
      </c>
      <c r="H553" s="10">
        <f>OTTAWA!H56</f>
        <v>21.815351501592001</v>
      </c>
      <c r="I553" s="10" t="str">
        <f>OTTAWA!I56</f>
        <v>5% DA</v>
      </c>
      <c r="J553" s="10">
        <f>OTTAWA!J56</f>
        <v>3</v>
      </c>
      <c r="K553" s="10">
        <f>OTTAWA!K56</f>
        <v>0.42499999999999999</v>
      </c>
      <c r="L553" s="173" t="str">
        <f>OTTAWA!L56</f>
        <v>p_eff = 100 , e0_prom = 0.425</v>
      </c>
    </row>
    <row r="554" spans="1:12" x14ac:dyDescent="0.25">
      <c r="A554" s="70"/>
      <c r="B554" s="10">
        <f>OTTAWA!B57</f>
        <v>49</v>
      </c>
      <c r="C554" s="10" t="str">
        <f>OTTAWA!C57</f>
        <v>Ottawa-10</v>
      </c>
      <c r="D554" s="10">
        <f>OTTAWA!D57</f>
        <v>100</v>
      </c>
      <c r="E554" s="10">
        <f>OTTAWA!E57</f>
        <v>0.347607052896725</v>
      </c>
      <c r="F554" s="10">
        <f>OTTAWA!F57</f>
        <v>100</v>
      </c>
      <c r="G554" s="10">
        <f>OTTAWA!G57</f>
        <v>0.42499999999999999</v>
      </c>
      <c r="H554" s="10">
        <f>OTTAWA!H57</f>
        <v>45.156796737049604</v>
      </c>
      <c r="I554" s="10" t="str">
        <f>OTTAWA!I57</f>
        <v>5% DA</v>
      </c>
      <c r="J554" s="10">
        <f>OTTAWA!J57</f>
        <v>3</v>
      </c>
      <c r="K554" s="10">
        <f>OTTAWA!K57</f>
        <v>0.42499999999999999</v>
      </c>
      <c r="L554" s="173" t="str">
        <f>OTTAWA!L57</f>
        <v>p_eff = 100 , e0_prom = 0.425</v>
      </c>
    </row>
    <row r="555" spans="1:12" x14ac:dyDescent="0.25">
      <c r="A555" s="70">
        <v>26</v>
      </c>
      <c r="B555" s="10">
        <f>OTTAWA!B58</f>
        <v>50</v>
      </c>
      <c r="C555" s="10" t="str">
        <f>OTTAWA!C58</f>
        <v>Ottawa-15</v>
      </c>
      <c r="D555" s="10">
        <f>OTTAWA!D58</f>
        <v>100</v>
      </c>
      <c r="E555" s="10">
        <f>OTTAWA!E58</f>
        <v>0.22537942629329499</v>
      </c>
      <c r="F555" s="10">
        <f>OTTAWA!F58</f>
        <v>100</v>
      </c>
      <c r="G555" s="10">
        <f>OTTAWA!G58</f>
        <v>0.49</v>
      </c>
      <c r="H555" s="10">
        <f>OTTAWA!H58</f>
        <v>4.9827628055501201</v>
      </c>
      <c r="I555" s="10" t="str">
        <f>OTTAWA!I58</f>
        <v>5% DA</v>
      </c>
      <c r="J555" s="10">
        <f>OTTAWA!J58</f>
        <v>1</v>
      </c>
      <c r="K555" s="10">
        <f>OTTAWA!K58</f>
        <v>0.49</v>
      </c>
      <c r="L555" s="173" t="str">
        <f>OTTAWA!L58</f>
        <v>p_eff = 100 , e0_prom = 0.49</v>
      </c>
    </row>
    <row r="556" spans="1:12" x14ac:dyDescent="0.25">
      <c r="A556" s="70"/>
      <c r="B556" s="10">
        <f>OTTAWA!B59</f>
        <v>51</v>
      </c>
      <c r="C556" s="10" t="str">
        <f>OTTAWA!C59</f>
        <v>Ottawa-15</v>
      </c>
      <c r="D556" s="10">
        <f>OTTAWA!D59</f>
        <v>100</v>
      </c>
      <c r="E556" s="10">
        <f>OTTAWA!E59</f>
        <v>0.25099356213352603</v>
      </c>
      <c r="F556" s="10">
        <f>OTTAWA!F59</f>
        <v>100</v>
      </c>
      <c r="G556" s="10">
        <f>OTTAWA!G59</f>
        <v>0.49</v>
      </c>
      <c r="H556" s="10">
        <f>OTTAWA!H59</f>
        <v>6.01108283406273</v>
      </c>
      <c r="I556" s="10" t="str">
        <f>OTTAWA!I59</f>
        <v>5% DA</v>
      </c>
      <c r="J556" s="10">
        <f>OTTAWA!J59</f>
        <v>1</v>
      </c>
      <c r="K556" s="10">
        <f>OTTAWA!K59</f>
        <v>0.49</v>
      </c>
      <c r="L556" s="173" t="str">
        <f>OTTAWA!L59</f>
        <v>p_eff = 100 , e0_prom = 0.49</v>
      </c>
    </row>
    <row r="557" spans="1:12" x14ac:dyDescent="0.25">
      <c r="A557" s="70"/>
      <c r="B557" s="10">
        <f>OTTAWA!B60</f>
        <v>52</v>
      </c>
      <c r="C557" s="10" t="str">
        <f>OTTAWA!C60</f>
        <v>Ottawa-15</v>
      </c>
      <c r="D557" s="10">
        <f>OTTAWA!D60</f>
        <v>100</v>
      </c>
      <c r="E557" s="10">
        <f>OTTAWA!E60</f>
        <v>0.17517904925987399</v>
      </c>
      <c r="F557" s="10">
        <f>OTTAWA!F60</f>
        <v>100</v>
      </c>
      <c r="G557" s="10">
        <f>OTTAWA!G60</f>
        <v>0.49</v>
      </c>
      <c r="H557" s="10">
        <f>OTTAWA!H60</f>
        <v>21.896495877883801</v>
      </c>
      <c r="I557" s="10" t="str">
        <f>OTTAWA!I60</f>
        <v>5% DA</v>
      </c>
      <c r="J557" s="10">
        <f>OTTAWA!J60</f>
        <v>1</v>
      </c>
      <c r="K557" s="10">
        <f>OTTAWA!K60</f>
        <v>0.49</v>
      </c>
      <c r="L557" s="173" t="str">
        <f>OTTAWA!L60</f>
        <v>p_eff = 100 , e0_prom = 0.49</v>
      </c>
    </row>
    <row r="558" spans="1:12" x14ac:dyDescent="0.25">
      <c r="A558" s="70"/>
      <c r="B558" s="10">
        <f>OTTAWA!B61</f>
        <v>53</v>
      </c>
      <c r="C558" s="10" t="str">
        <f>OTTAWA!C61</f>
        <v>Ottawa-15</v>
      </c>
      <c r="D558" s="10">
        <f>OTTAWA!D61</f>
        <v>100</v>
      </c>
      <c r="E558" s="10">
        <f>OTTAWA!E61</f>
        <v>0.188025651589491</v>
      </c>
      <c r="F558" s="10">
        <f>OTTAWA!F61</f>
        <v>100</v>
      </c>
      <c r="G558" s="10">
        <f>OTTAWA!G61</f>
        <v>0.49</v>
      </c>
      <c r="H558" s="10">
        <f>OTTAWA!H61</f>
        <v>25.829193520389001</v>
      </c>
      <c r="I558" s="10" t="str">
        <f>OTTAWA!I61</f>
        <v>5% DA</v>
      </c>
      <c r="J558" s="10">
        <f>OTTAWA!J61</f>
        <v>1</v>
      </c>
      <c r="K558" s="10">
        <f>OTTAWA!K61</f>
        <v>0.49</v>
      </c>
      <c r="L558" s="173" t="str">
        <f>OTTAWA!L61</f>
        <v>p_eff = 100 , e0_prom = 0.49</v>
      </c>
    </row>
    <row r="559" spans="1:12" x14ac:dyDescent="0.25">
      <c r="A559" s="70"/>
      <c r="B559" s="10">
        <f>OTTAWA!B62</f>
        <v>54</v>
      </c>
      <c r="C559" s="10" t="str">
        <f>OTTAWA!C62</f>
        <v>Ottawa-15</v>
      </c>
      <c r="D559" s="10">
        <f>OTTAWA!D62</f>
        <v>100</v>
      </c>
      <c r="E559" s="10">
        <f>OTTAWA!E62</f>
        <v>0.16512898621289501</v>
      </c>
      <c r="F559" s="10">
        <f>OTTAWA!F62</f>
        <v>100</v>
      </c>
      <c r="G559" s="10">
        <f>OTTAWA!G62</f>
        <v>0.49</v>
      </c>
      <c r="H559" s="10">
        <f>OTTAWA!H62</f>
        <v>28.915132777299601</v>
      </c>
      <c r="I559" s="10" t="str">
        <f>OTTAWA!I62</f>
        <v>5% DA</v>
      </c>
      <c r="J559" s="10">
        <f>OTTAWA!J62</f>
        <v>1</v>
      </c>
      <c r="K559" s="10">
        <f>OTTAWA!K62</f>
        <v>0.49</v>
      </c>
      <c r="L559" s="173" t="str">
        <f>OTTAWA!L62</f>
        <v>p_eff = 100 , e0_prom = 0.49</v>
      </c>
    </row>
    <row r="560" spans="1:12" x14ac:dyDescent="0.25">
      <c r="A560" s="70"/>
      <c r="B560" s="10">
        <f>OTTAWA!B63</f>
        <v>55</v>
      </c>
      <c r="C560" s="10" t="str">
        <f>OTTAWA!C63</f>
        <v>Ottawa-15</v>
      </c>
      <c r="D560" s="10">
        <f>OTTAWA!D63</f>
        <v>100</v>
      </c>
      <c r="E560" s="10">
        <f>OTTAWA!E63</f>
        <v>0.44703429505986297</v>
      </c>
      <c r="F560" s="10">
        <f>OTTAWA!F63</f>
        <v>100</v>
      </c>
      <c r="G560" s="10">
        <f>OTTAWA!G63</f>
        <v>0.42899999999999999</v>
      </c>
      <c r="H560" s="10">
        <f>OTTAWA!H63</f>
        <v>2.9846081937300299</v>
      </c>
      <c r="I560" s="10" t="str">
        <f>OTTAWA!I63</f>
        <v>5% DA</v>
      </c>
      <c r="J560" s="10">
        <f>OTTAWA!J63</f>
        <v>2</v>
      </c>
      <c r="K560" s="10">
        <f>OTTAWA!K63</f>
        <v>0.42899999999999999</v>
      </c>
      <c r="L560" s="173" t="str">
        <f>OTTAWA!L63</f>
        <v>p_eff = 100 , e0_prom = 0.429</v>
      </c>
    </row>
    <row r="561" spans="1:12" x14ac:dyDescent="0.25">
      <c r="A561" s="70"/>
      <c r="B561" s="10">
        <f>OTTAWA!B64</f>
        <v>56</v>
      </c>
      <c r="C561" s="10" t="str">
        <f>OTTAWA!C64</f>
        <v>Ottawa-15</v>
      </c>
      <c r="D561" s="10">
        <f>OTTAWA!D64</f>
        <v>100</v>
      </c>
      <c r="E561" s="10">
        <f>OTTAWA!E64</f>
        <v>0.34499806489469298</v>
      </c>
      <c r="F561" s="10">
        <f>OTTAWA!F64</f>
        <v>100</v>
      </c>
      <c r="G561" s="10">
        <f>OTTAWA!G64</f>
        <v>0.42899999999999999</v>
      </c>
      <c r="H561" s="10">
        <f>OTTAWA!H64</f>
        <v>3.0094205166595098</v>
      </c>
      <c r="I561" s="10" t="str">
        <f>OTTAWA!I64</f>
        <v>5% DA</v>
      </c>
      <c r="J561" s="10">
        <f>OTTAWA!J64</f>
        <v>2</v>
      </c>
      <c r="K561" s="10">
        <f>OTTAWA!K64</f>
        <v>0.42899999999999999</v>
      </c>
      <c r="L561" s="173" t="str">
        <f>OTTAWA!L64</f>
        <v>p_eff = 100 , e0_prom = 0.429</v>
      </c>
    </row>
    <row r="562" spans="1:12" x14ac:dyDescent="0.25">
      <c r="A562" s="70"/>
      <c r="B562" s="10">
        <f>OTTAWA!B65</f>
        <v>57</v>
      </c>
      <c r="C562" s="10" t="str">
        <f>OTTAWA!C65</f>
        <v>Ottawa-15</v>
      </c>
      <c r="D562" s="10">
        <f>OTTAWA!D65</f>
        <v>100</v>
      </c>
      <c r="E562" s="10">
        <f>OTTAWA!E65</f>
        <v>0.26875075427491801</v>
      </c>
      <c r="F562" s="10">
        <f>OTTAWA!F65</f>
        <v>100</v>
      </c>
      <c r="G562" s="10">
        <f>OTTAWA!G65</f>
        <v>0.42899999999999999</v>
      </c>
      <c r="H562" s="10">
        <f>OTTAWA!H65</f>
        <v>5.0187013364985198</v>
      </c>
      <c r="I562" s="10" t="str">
        <f>OTTAWA!I65</f>
        <v>5% DA</v>
      </c>
      <c r="J562" s="10">
        <f>OTTAWA!J65</f>
        <v>2</v>
      </c>
      <c r="K562" s="10">
        <f>OTTAWA!K65</f>
        <v>0.42899999999999999</v>
      </c>
      <c r="L562" s="173" t="str">
        <f>OTTAWA!L65</f>
        <v>p_eff = 100 , e0_prom = 0.429</v>
      </c>
    </row>
    <row r="563" spans="1:12" x14ac:dyDescent="0.25">
      <c r="A563" s="70"/>
      <c r="B563" s="10">
        <f>OTTAWA!B66</f>
        <v>58</v>
      </c>
      <c r="C563" s="10" t="str">
        <f>OTTAWA!C66</f>
        <v>Ottawa-15</v>
      </c>
      <c r="D563" s="10">
        <f>OTTAWA!D66</f>
        <v>100</v>
      </c>
      <c r="E563" s="10">
        <f>OTTAWA!E66</f>
        <v>0.223265375764158</v>
      </c>
      <c r="F563" s="10">
        <f>OTTAWA!F66</f>
        <v>100</v>
      </c>
      <c r="G563" s="10">
        <f>OTTAWA!G66</f>
        <v>0.42899999999999999</v>
      </c>
      <c r="H563" s="10">
        <f>OTTAWA!H66</f>
        <v>10.9661605303253</v>
      </c>
      <c r="I563" s="10" t="str">
        <f>OTTAWA!I66</f>
        <v>5% DA</v>
      </c>
      <c r="J563" s="10">
        <f>OTTAWA!J66</f>
        <v>2</v>
      </c>
      <c r="K563" s="10">
        <f>OTTAWA!K66</f>
        <v>0.42899999999999999</v>
      </c>
      <c r="L563" s="173" t="str">
        <f>OTTAWA!L66</f>
        <v>p_eff = 100 , e0_prom = 0.429</v>
      </c>
    </row>
    <row r="564" spans="1:12" x14ac:dyDescent="0.25">
      <c r="A564" s="70"/>
      <c r="B564" s="10">
        <f>OTTAWA!B67</f>
        <v>59</v>
      </c>
      <c r="C564" s="10" t="str">
        <f>OTTAWA!C67</f>
        <v>Ottawa-15</v>
      </c>
      <c r="D564" s="10">
        <f>OTTAWA!D67</f>
        <v>100</v>
      </c>
      <c r="E564" s="10">
        <f>OTTAWA!E67</f>
        <v>0.17541625571688299</v>
      </c>
      <c r="F564" s="10">
        <f>OTTAWA!F67</f>
        <v>100</v>
      </c>
      <c r="G564" s="10">
        <f>OTTAWA!G67</f>
        <v>0.42899999999999999</v>
      </c>
      <c r="H564" s="10">
        <f>OTTAWA!H67</f>
        <v>33.6004026696016</v>
      </c>
      <c r="I564" s="10" t="str">
        <f>OTTAWA!I67</f>
        <v>5% DA</v>
      </c>
      <c r="J564" s="10">
        <f>OTTAWA!J67</f>
        <v>2</v>
      </c>
      <c r="K564" s="10">
        <f>OTTAWA!K67</f>
        <v>0.42899999999999999</v>
      </c>
      <c r="L564" s="173" t="str">
        <f>OTTAWA!L67</f>
        <v>p_eff = 100 , e0_prom = 0.429</v>
      </c>
    </row>
    <row r="565" spans="1:12" x14ac:dyDescent="0.25">
      <c r="A565" s="70"/>
      <c r="B565" s="10">
        <f>OTTAWA!B68</f>
        <v>60</v>
      </c>
      <c r="C565" s="10" t="str">
        <f>OTTAWA!C68</f>
        <v>Ottawa-15</v>
      </c>
      <c r="D565" s="10">
        <f>OTTAWA!D68</f>
        <v>100</v>
      </c>
      <c r="E565" s="10">
        <f>OTTAWA!E68</f>
        <v>0.45229861379875702</v>
      </c>
      <c r="F565" s="10">
        <f>OTTAWA!F68</f>
        <v>100</v>
      </c>
      <c r="G565" s="10">
        <f>OTTAWA!G68</f>
        <v>0.38200000000000001</v>
      </c>
      <c r="H565" s="10">
        <f>OTTAWA!H68</f>
        <v>4.0004902678886998</v>
      </c>
      <c r="I565" s="10" t="str">
        <f>OTTAWA!I68</f>
        <v>5% DA</v>
      </c>
      <c r="J565" s="10">
        <f>OTTAWA!J68</f>
        <v>3</v>
      </c>
      <c r="K565" s="10">
        <f>OTTAWA!K68</f>
        <v>0.38200000000000001</v>
      </c>
      <c r="L565" s="173" t="str">
        <f>OTTAWA!L68</f>
        <v>p_eff = 100 , e0_prom = 0.382</v>
      </c>
    </row>
    <row r="566" spans="1:12" x14ac:dyDescent="0.25">
      <c r="A566" s="70"/>
      <c r="B566" s="10">
        <f>OTTAWA!B69</f>
        <v>61</v>
      </c>
      <c r="C566" s="10" t="str">
        <f>OTTAWA!C69</f>
        <v>Ottawa-15</v>
      </c>
      <c r="D566" s="10">
        <f>OTTAWA!D69</f>
        <v>100</v>
      </c>
      <c r="E566" s="10">
        <f>OTTAWA!E69</f>
        <v>0.37097425269562201</v>
      </c>
      <c r="F566" s="10">
        <f>OTTAWA!F69</f>
        <v>100</v>
      </c>
      <c r="G566" s="10">
        <f>OTTAWA!G69</f>
        <v>0.38200000000000001</v>
      </c>
      <c r="H566" s="10">
        <f>OTTAWA!H69</f>
        <v>6.9793361074107798</v>
      </c>
      <c r="I566" s="10" t="str">
        <f>OTTAWA!I69</f>
        <v>5% DA</v>
      </c>
      <c r="J566" s="10">
        <f>OTTAWA!J69</f>
        <v>3</v>
      </c>
      <c r="K566" s="10">
        <f>OTTAWA!K69</f>
        <v>0.38200000000000001</v>
      </c>
      <c r="L566" s="173" t="str">
        <f>OTTAWA!L69</f>
        <v>p_eff = 100 , e0_prom = 0.382</v>
      </c>
    </row>
    <row r="567" spans="1:12" x14ac:dyDescent="0.25">
      <c r="A567" s="70"/>
      <c r="B567" s="10">
        <f>OTTAWA!B70</f>
        <v>62</v>
      </c>
      <c r="C567" s="10" t="str">
        <f>OTTAWA!C70</f>
        <v>Ottawa-15</v>
      </c>
      <c r="D567" s="10">
        <f>OTTAWA!D70</f>
        <v>100</v>
      </c>
      <c r="E567" s="10">
        <f>OTTAWA!E70</f>
        <v>0.29996629171400402</v>
      </c>
      <c r="F567" s="10">
        <f>OTTAWA!F70</f>
        <v>100</v>
      </c>
      <c r="G567" s="10">
        <f>OTTAWA!G70</f>
        <v>0.38200000000000001</v>
      </c>
      <c r="H567" s="10">
        <f>OTTAWA!H70</f>
        <v>14.913263924940599</v>
      </c>
      <c r="I567" s="10" t="str">
        <f>OTTAWA!I70</f>
        <v>5% DA</v>
      </c>
      <c r="J567" s="10">
        <f>OTTAWA!J70</f>
        <v>3</v>
      </c>
      <c r="K567" s="10">
        <f>OTTAWA!K70</f>
        <v>0.38200000000000001</v>
      </c>
      <c r="L567" s="173" t="str">
        <f>OTTAWA!L70</f>
        <v>p_eff = 100 , e0_prom = 0.382</v>
      </c>
    </row>
    <row r="568" spans="1:12" x14ac:dyDescent="0.25">
      <c r="A568" s="174"/>
      <c r="B568" s="169">
        <f>OTTAWA!B71</f>
        <v>63</v>
      </c>
      <c r="C568" s="169" t="str">
        <f>OTTAWA!C71</f>
        <v>Ottawa-15</v>
      </c>
      <c r="D568" s="169">
        <f>OTTAWA!D71</f>
        <v>100</v>
      </c>
      <c r="E568" s="169">
        <f>OTTAWA!E71</f>
        <v>0.24915417171250501</v>
      </c>
      <c r="F568" s="169">
        <f>OTTAWA!F71</f>
        <v>100</v>
      </c>
      <c r="G568" s="169">
        <f>OTTAWA!G71</f>
        <v>0.38200000000000001</v>
      </c>
      <c r="H568" s="169">
        <f>OTTAWA!H71</f>
        <v>21.720540222325202</v>
      </c>
      <c r="I568" s="169" t="str">
        <f>OTTAWA!I71</f>
        <v>5% DA</v>
      </c>
      <c r="J568" s="169">
        <f>OTTAWA!J71</f>
        <v>3</v>
      </c>
      <c r="K568" s="169">
        <f>OTTAWA!K71</f>
        <v>0.38200000000000001</v>
      </c>
      <c r="L568" s="175" t="str">
        <f>OTTAWA!L71</f>
        <v>p_eff = 100 , e0_prom = 0.382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724A6-EF9C-477B-975A-D3379CCA8669}">
  <sheetPr>
    <tabColor theme="5"/>
  </sheetPr>
  <dimension ref="A1:F123"/>
  <sheetViews>
    <sheetView workbookViewId="0">
      <selection activeCell="B32" sqref="B32"/>
    </sheetView>
  </sheetViews>
  <sheetFormatPr baseColWidth="10" defaultColWidth="9.140625" defaultRowHeight="15" x14ac:dyDescent="0.25"/>
  <cols>
    <col min="5" max="5" width="9" customWidth="1"/>
  </cols>
  <sheetData>
    <row r="1" spans="1:6" s="149" customFormat="1" ht="15.75" thickBot="1" x14ac:dyDescent="0.3">
      <c r="A1" s="150" t="s">
        <v>26</v>
      </c>
      <c r="B1" s="151" t="s">
        <v>572</v>
      </c>
      <c r="C1" s="151" t="s">
        <v>633</v>
      </c>
      <c r="D1" s="168" t="s">
        <v>632</v>
      </c>
    </row>
    <row r="2" spans="1:6" x14ac:dyDescent="0.25">
      <c r="A2" s="55" t="str">
        <f>CSR15_full!A2</f>
        <v>Banding</v>
      </c>
      <c r="B2" s="56" t="str">
        <f>CSR15_full!B2</f>
        <v>1</v>
      </c>
      <c r="C2" s="57">
        <f>CSR15_full!C2</f>
        <v>9.7611242942059154E-2</v>
      </c>
      <c r="D2" s="19">
        <f>CSR15_full!D2</f>
        <v>9.4879026129290576E-3</v>
      </c>
    </row>
    <row r="3" spans="1:6" x14ac:dyDescent="0.25">
      <c r="A3" s="27" t="str">
        <f>CSR15_full!A3</f>
        <v>Banding</v>
      </c>
      <c r="B3" s="10" t="str">
        <f>CSR15_full!B3</f>
        <v>2</v>
      </c>
      <c r="C3" s="11">
        <f>CSR15_full!C3</f>
        <v>0.12678114107256161</v>
      </c>
      <c r="D3" s="15">
        <f>CSR15_full!D3</f>
        <v>3.408638367484481E-2</v>
      </c>
      <c r="F3" s="4"/>
    </row>
    <row r="4" spans="1:6" x14ac:dyDescent="0.25">
      <c r="A4" s="27" t="str">
        <f>CSR15_full!A4</f>
        <v>Banding</v>
      </c>
      <c r="B4" s="10" t="str">
        <f>CSR15_full!B4</f>
        <v>3</v>
      </c>
      <c r="C4" s="11">
        <f>CSR15_full!C4</f>
        <v>0.15985765844916369</v>
      </c>
      <c r="D4" s="15">
        <f>CSR15_full!D4</f>
        <v>2.413955794263023E-2</v>
      </c>
      <c r="F4" s="4"/>
    </row>
    <row r="5" spans="1:6" x14ac:dyDescent="0.25">
      <c r="A5" s="27" t="str">
        <f>CSR15_full!A5</f>
        <v>Biobio</v>
      </c>
      <c r="B5" s="10" t="str">
        <f>CSR15_full!B5</f>
        <v>1</v>
      </c>
      <c r="C5" s="11">
        <f>CSR15_full!C5</f>
        <v>0.1725042690956827</v>
      </c>
      <c r="D5" s="15">
        <f>CSR15_full!D5</f>
        <v>1.248978976364655E-2</v>
      </c>
      <c r="F5" s="4"/>
    </row>
    <row r="6" spans="1:6" x14ac:dyDescent="0.25">
      <c r="A6" s="27" t="str">
        <f>CSR15_full!A6</f>
        <v>Biobio</v>
      </c>
      <c r="B6" s="10" t="str">
        <f>CSR15_full!B6</f>
        <v>2</v>
      </c>
      <c r="C6" s="11">
        <f>CSR15_full!C6</f>
        <v>0.21718616449432221</v>
      </c>
      <c r="D6" s="15">
        <f>CSR15_full!D6</f>
        <v>1.5163481371828059E-2</v>
      </c>
      <c r="F6" s="4"/>
    </row>
    <row r="7" spans="1:6" x14ac:dyDescent="0.25">
      <c r="A7" s="27" t="str">
        <f>CSR15_full!A7</f>
        <v>Biobio</v>
      </c>
      <c r="B7" s="10" t="str">
        <f>CSR15_full!B7</f>
        <v>3</v>
      </c>
      <c r="C7" s="11">
        <f>CSR15_full!C7</f>
        <v>0.2147389979161746</v>
      </c>
      <c r="D7" s="15">
        <f>CSR15_full!D7</f>
        <v>1.706227400751191E-2</v>
      </c>
      <c r="F7" s="4"/>
    </row>
    <row r="8" spans="1:6" x14ac:dyDescent="0.25">
      <c r="A8" s="27" t="str">
        <f>CSR15_full!A8</f>
        <v>Chek Lap Kok</v>
      </c>
      <c r="B8" s="10" t="str">
        <f>CSR15_full!B8</f>
        <v>1</v>
      </c>
      <c r="C8" s="11">
        <f>CSR15_full!C8</f>
        <v>0.14503424776032131</v>
      </c>
      <c r="D8" s="15">
        <f>CSR15_full!D8</f>
        <v>6.4594092673497354E-3</v>
      </c>
      <c r="F8" s="4"/>
    </row>
    <row r="9" spans="1:6" x14ac:dyDescent="0.25">
      <c r="A9" s="27" t="str">
        <f>CSR15_full!A9</f>
        <v>Chek Lap Kok</v>
      </c>
      <c r="B9" s="10" t="str">
        <f>CSR15_full!B9</f>
        <v>2</v>
      </c>
      <c r="C9" s="11">
        <f>CSR15_full!C9</f>
        <v>0.1608074510542363</v>
      </c>
      <c r="D9" s="15">
        <f>CSR15_full!D9</f>
        <v>3.6527908862229392E-3</v>
      </c>
      <c r="F9" s="4"/>
    </row>
    <row r="10" spans="1:6" x14ac:dyDescent="0.25">
      <c r="A10" s="27" t="str">
        <f>CSR15_full!A10</f>
        <v>Chek Lap Kok</v>
      </c>
      <c r="B10" s="10" t="str">
        <f>CSR15_full!B10</f>
        <v>3</v>
      </c>
      <c r="C10" s="11">
        <f>CSR15_full!C10</f>
        <v>0.21615091761540131</v>
      </c>
      <c r="D10" s="15">
        <f>CSR15_full!D10</f>
        <v>1.10134785398946E-2</v>
      </c>
      <c r="F10" s="4"/>
    </row>
    <row r="11" spans="1:6" x14ac:dyDescent="0.25">
      <c r="A11" s="27" t="str">
        <f>CSR15_full!A11</f>
        <v>Chlef</v>
      </c>
      <c r="B11" s="10" t="str">
        <f>CSR15_full!B11</f>
        <v>1</v>
      </c>
      <c r="C11" s="11">
        <f>CSR15_full!C11</f>
        <v>0.18513159187003539</v>
      </c>
      <c r="D11" s="15">
        <f>CSR15_full!D11</f>
        <v>4.0462756259641589E-2</v>
      </c>
      <c r="F11" s="4"/>
    </row>
    <row r="12" spans="1:6" x14ac:dyDescent="0.25">
      <c r="A12" s="27" t="str">
        <f>CSR15_full!A12</f>
        <v>Chlef</v>
      </c>
      <c r="B12" s="10" t="str">
        <f>CSR15_full!B12</f>
        <v>2</v>
      </c>
      <c r="C12" s="11">
        <f>CSR15_full!C12</f>
        <v>0.22718600148916851</v>
      </c>
      <c r="D12" s="15">
        <f>CSR15_full!D12</f>
        <v>4.4046872158881027E-2</v>
      </c>
      <c r="F12" s="4"/>
    </row>
    <row r="13" spans="1:6" x14ac:dyDescent="0.25">
      <c r="A13" s="27" t="str">
        <f>CSR15_full!A13</f>
        <v>Chlef</v>
      </c>
      <c r="B13" s="10" t="str">
        <f>CSR15_full!B13</f>
        <v>3</v>
      </c>
      <c r="C13" s="11">
        <f>CSR15_full!C13</f>
        <v>0.25074328561102549</v>
      </c>
      <c r="D13" s="15">
        <f>CSR15_full!D13</f>
        <v>4.2220958710064427E-2</v>
      </c>
      <c r="F13" s="4"/>
    </row>
    <row r="14" spans="1:6" x14ac:dyDescent="0.25">
      <c r="A14" s="27" t="str">
        <f>CSR15_full!A14</f>
        <v>FBM-1</v>
      </c>
      <c r="B14" s="10" t="str">
        <f>CSR15_full!B14</f>
        <v>1</v>
      </c>
      <c r="C14" s="11">
        <f>CSR15_full!C14</f>
        <v>0.14003267003911579</v>
      </c>
      <c r="D14" s="15">
        <f>CSR15_full!D14</f>
        <v>1.0811266624694289E-2</v>
      </c>
      <c r="F14" s="4"/>
    </row>
    <row r="15" spans="1:6" x14ac:dyDescent="0.25">
      <c r="A15" s="27" t="str">
        <f>CSR15_full!A15</f>
        <v>FBM-1</v>
      </c>
      <c r="B15" s="10" t="str">
        <f>CSR15_full!B15</f>
        <v>2</v>
      </c>
      <c r="C15" s="11">
        <f>CSR15_full!C15</f>
        <v>0.20057557589891969</v>
      </c>
      <c r="D15" s="15">
        <f>CSR15_full!D15</f>
        <v>2.8947131950942239E-2</v>
      </c>
      <c r="F15" s="4"/>
    </row>
    <row r="16" spans="1:6" x14ac:dyDescent="0.25">
      <c r="A16" s="27" t="str">
        <f>CSR15_full!A16</f>
        <v>FBM-1</v>
      </c>
      <c r="B16" s="10" t="str">
        <f>CSR15_full!B16</f>
        <v>3</v>
      </c>
      <c r="C16" s="11">
        <f>CSR15_full!C16</f>
        <v>0.3218761610836659</v>
      </c>
      <c r="D16" s="15">
        <f>CSR15_full!D16</f>
        <v>4.25128039253772E-2</v>
      </c>
      <c r="F16" s="4"/>
    </row>
    <row r="17" spans="1:6" x14ac:dyDescent="0.25">
      <c r="A17" s="27" t="str">
        <f>CSR15_full!A17</f>
        <v>FBM-10</v>
      </c>
      <c r="B17" s="10" t="str">
        <f>CSR15_full!B17</f>
        <v>1</v>
      </c>
      <c r="C17" s="11">
        <f>CSR15_full!C17</f>
        <v>0.1498917315451386</v>
      </c>
      <c r="D17" s="15">
        <f>CSR15_full!D17</f>
        <v>7.6955950356545968E-3</v>
      </c>
      <c r="F17" s="4"/>
    </row>
    <row r="18" spans="1:6" x14ac:dyDescent="0.25">
      <c r="A18" s="27" t="str">
        <f>CSR15_full!A18</f>
        <v>FBM-10</v>
      </c>
      <c r="B18" s="10" t="str">
        <f>CSR15_full!B18</f>
        <v>2</v>
      </c>
      <c r="C18" s="11">
        <f>CSR15_full!C18</f>
        <v>0.17449268383954189</v>
      </c>
      <c r="D18" s="15">
        <f>CSR15_full!D18</f>
        <v>1.2266343412603371E-2</v>
      </c>
      <c r="F18" s="4"/>
    </row>
    <row r="19" spans="1:6" x14ac:dyDescent="0.25">
      <c r="A19" s="27" t="str">
        <f>CSR15_full!A19</f>
        <v>FBM-10</v>
      </c>
      <c r="B19" s="10" t="str">
        <f>CSR15_full!B19</f>
        <v>3</v>
      </c>
      <c r="C19" s="11">
        <f>CSR15_full!C19</f>
        <v>0.2217688427767211</v>
      </c>
      <c r="D19" s="15">
        <f>CSR15_full!D19</f>
        <v>1.565948593416842E-2</v>
      </c>
      <c r="F19" s="4"/>
    </row>
    <row r="20" spans="1:6" x14ac:dyDescent="0.25">
      <c r="A20" s="27" t="str">
        <f>CSR15_full!A20</f>
        <v>FBM-10</v>
      </c>
      <c r="B20" s="10" t="str">
        <f>CSR15_full!B20</f>
        <v>4</v>
      </c>
      <c r="C20" s="11">
        <f>CSR15_full!C20</f>
        <v>0.27315005523305019</v>
      </c>
      <c r="D20" s="15">
        <f>CSR15_full!D20</f>
        <v>3.5974293782850997E-2</v>
      </c>
      <c r="F20" s="4"/>
    </row>
    <row r="21" spans="1:6" x14ac:dyDescent="0.25">
      <c r="A21" s="27" t="str">
        <f>CSR15_full!A21</f>
        <v>FBM-20</v>
      </c>
      <c r="B21" s="10" t="str">
        <f>CSR15_full!B21</f>
        <v>1</v>
      </c>
      <c r="C21" s="11">
        <f>CSR15_full!C21</f>
        <v>0.20253307063782491</v>
      </c>
      <c r="D21" s="15">
        <f>CSR15_full!D21</f>
        <v>1.8441580035472221E-2</v>
      </c>
      <c r="F21" s="4"/>
    </row>
    <row r="22" spans="1:6" x14ac:dyDescent="0.25">
      <c r="A22" s="27" t="str">
        <f>CSR15_full!A22</f>
        <v>FBM-20</v>
      </c>
      <c r="B22" s="10" t="str">
        <f>CSR15_full!B22</f>
        <v>2</v>
      </c>
      <c r="C22" s="11">
        <f>CSR15_full!C22</f>
        <v>0.29682391833032712</v>
      </c>
      <c r="D22" s="15">
        <f>CSR15_full!D22</f>
        <v>4.9926627598546179E-2</v>
      </c>
      <c r="F22" s="4"/>
    </row>
    <row r="23" spans="1:6" x14ac:dyDescent="0.25">
      <c r="A23" s="27" t="str">
        <f>CSR15_full!A23</f>
        <v>FBM-30</v>
      </c>
      <c r="B23" s="10" t="str">
        <f>CSR15_full!B23</f>
        <v>1</v>
      </c>
      <c r="C23" s="11">
        <f>CSR15_full!C23</f>
        <v>0.1137841453640691</v>
      </c>
      <c r="D23" s="15">
        <f>CSR15_full!D23</f>
        <v>2.0504971629444441E-2</v>
      </c>
      <c r="F23" s="4"/>
    </row>
    <row r="24" spans="1:6" x14ac:dyDescent="0.25">
      <c r="A24" s="27" t="str">
        <f>CSR15_full!A24</f>
        <v>FBM-30</v>
      </c>
      <c r="B24" s="10" t="str">
        <f>CSR15_full!B24</f>
        <v>2</v>
      </c>
      <c r="C24" s="11">
        <f>CSR15_full!C24</f>
        <v>0.1612336622007306</v>
      </c>
      <c r="D24" s="15">
        <f>CSR15_full!D24</f>
        <v>4.3553903587538169E-2</v>
      </c>
      <c r="F24" s="4"/>
    </row>
    <row r="25" spans="1:6" x14ac:dyDescent="0.25">
      <c r="A25" s="27" t="str">
        <f>CSR15_full!A25</f>
        <v>Firoozkooh</v>
      </c>
      <c r="B25" s="10" t="str">
        <f>CSR15_full!B25</f>
        <v>1</v>
      </c>
      <c r="C25" s="11">
        <f>CSR15_full!C25</f>
        <v>9.6705895939691949E-2</v>
      </c>
      <c r="D25" s="15">
        <f>CSR15_full!D25</f>
        <v>1.159962145953466E-2</v>
      </c>
      <c r="F25" s="4"/>
    </row>
    <row r="26" spans="1:6" x14ac:dyDescent="0.25">
      <c r="A26" s="27" t="str">
        <f>CSR15_full!A26</f>
        <v>Firoozkooh</v>
      </c>
      <c r="B26" s="10" t="str">
        <f>CSR15_full!B26</f>
        <v>2</v>
      </c>
      <c r="C26" s="11">
        <f>CSR15_full!C26</f>
        <v>0.13376926842954809</v>
      </c>
      <c r="D26" s="15">
        <f>CSR15_full!D26</f>
        <v>1.613314365030219E-2</v>
      </c>
      <c r="F26" s="4"/>
    </row>
    <row r="27" spans="1:6" x14ac:dyDescent="0.25">
      <c r="A27" s="27" t="str">
        <f>CSR15_full!A27</f>
        <v>Firoozkooh</v>
      </c>
      <c r="B27" s="10" t="str">
        <f>CSR15_full!B27</f>
        <v>3</v>
      </c>
      <c r="C27" s="11">
        <f>CSR15_full!C27</f>
        <v>0.25209856683688731</v>
      </c>
      <c r="D27" s="15">
        <f>CSR15_full!D27</f>
        <v>2.549768480713209E-2</v>
      </c>
      <c r="F27" s="4"/>
    </row>
    <row r="28" spans="1:6" x14ac:dyDescent="0.25">
      <c r="A28" s="27" t="str">
        <f>CSR15_full!A28</f>
        <v>Fraser River</v>
      </c>
      <c r="B28" s="10" t="str">
        <f>CSR15_full!B28</f>
        <v>1</v>
      </c>
      <c r="C28" s="11">
        <f>CSR15_full!C28</f>
        <v>0.1194866533945132</v>
      </c>
      <c r="D28" s="15">
        <f>CSR15_full!D28</f>
        <v>1.502060072999842E-3</v>
      </c>
      <c r="F28" s="4"/>
    </row>
    <row r="29" spans="1:6" x14ac:dyDescent="0.25">
      <c r="A29" s="27" t="str">
        <f>CSR15_full!A29</f>
        <v>Fraser River</v>
      </c>
      <c r="B29" s="10" t="str">
        <f>CSR15_full!B29</f>
        <v>10</v>
      </c>
      <c r="C29" s="11">
        <f>CSR15_full!C29</f>
        <v>0.15959700674919</v>
      </c>
      <c r="D29" s="15">
        <f>CSR15_full!D29</f>
        <v>6.4875875297484642E-3</v>
      </c>
      <c r="F29" s="4"/>
    </row>
    <row r="30" spans="1:6" x14ac:dyDescent="0.25">
      <c r="A30" s="27" t="str">
        <f>CSR15_full!A30</f>
        <v>Fraser River</v>
      </c>
      <c r="B30" s="10" t="str">
        <f>CSR15_full!B30</f>
        <v>11</v>
      </c>
      <c r="C30" s="11">
        <f>CSR15_full!C30</f>
        <v>0.15121553530896431</v>
      </c>
      <c r="D30" s="15">
        <f>CSR15_full!D30</f>
        <v>8.4645189756416585E-3</v>
      </c>
      <c r="F30" s="4"/>
    </row>
    <row r="31" spans="1:6" x14ac:dyDescent="0.25">
      <c r="A31" s="27" t="str">
        <f>CSR15_full!A31</f>
        <v>Fraser River</v>
      </c>
      <c r="B31" s="10" t="str">
        <f>CSR15_full!B31</f>
        <v>2</v>
      </c>
      <c r="C31" s="11">
        <f>CSR15_full!C31</f>
        <v>0.1219285123383535</v>
      </c>
      <c r="D31" s="15">
        <f>CSR15_full!D31</f>
        <v>9.3145579021517572E-3</v>
      </c>
      <c r="F31" s="4"/>
    </row>
    <row r="32" spans="1:6" x14ac:dyDescent="0.25">
      <c r="A32" s="27" t="str">
        <f>CSR15_full!A32</f>
        <v>Fraser River</v>
      </c>
      <c r="B32" s="10" t="str">
        <f>CSR15_full!B32</f>
        <v>3</v>
      </c>
      <c r="C32" s="11">
        <f>CSR15_full!C32</f>
        <v>0.1188210254891174</v>
      </c>
      <c r="D32" s="15">
        <f>CSR15_full!D32</f>
        <v>3.4419172087453861E-3</v>
      </c>
      <c r="F32" s="4"/>
    </row>
    <row r="33" spans="1:6" x14ac:dyDescent="0.25">
      <c r="A33" s="27" t="str">
        <f>CSR15_full!A33</f>
        <v>Fraser River</v>
      </c>
      <c r="B33" s="10" t="str">
        <f>CSR15_full!B33</f>
        <v>4</v>
      </c>
      <c r="C33" s="11">
        <f>CSR15_full!C33</f>
        <v>0.14524763818829869</v>
      </c>
      <c r="D33" s="15">
        <f>CSR15_full!D33</f>
        <v>9.5964759913767545E-4</v>
      </c>
      <c r="F33" s="4"/>
    </row>
    <row r="34" spans="1:6" x14ac:dyDescent="0.25">
      <c r="A34" s="27" t="str">
        <f>CSR15_full!A34</f>
        <v>Fraser River</v>
      </c>
      <c r="B34" s="10" t="str">
        <f>CSR15_full!B34</f>
        <v>5</v>
      </c>
      <c r="C34" s="11">
        <f>CSR15_full!C34</f>
        <v>0.13704733665150731</v>
      </c>
      <c r="D34" s="15">
        <f>CSR15_full!D34</f>
        <v>4.4576838251077838E-3</v>
      </c>
      <c r="F34" s="4"/>
    </row>
    <row r="35" spans="1:6" x14ac:dyDescent="0.25">
      <c r="A35" s="27" t="str">
        <f>CSR15_full!A35</f>
        <v>Fraser River</v>
      </c>
      <c r="B35" s="10" t="str">
        <f>CSR15_full!B35</f>
        <v>6</v>
      </c>
      <c r="C35" s="11">
        <f>CSR15_full!C35</f>
        <v>0.1345197003939072</v>
      </c>
      <c r="D35" s="15">
        <f>CSR15_full!D35</f>
        <v>4.2407210187287072E-3</v>
      </c>
      <c r="F35" s="4"/>
    </row>
    <row r="36" spans="1:6" x14ac:dyDescent="0.25">
      <c r="A36" s="27" t="str">
        <f>CSR15_full!A36</f>
        <v>Fraser River</v>
      </c>
      <c r="B36" s="10" t="str">
        <f>CSR15_full!B36</f>
        <v>7</v>
      </c>
      <c r="C36" s="11">
        <f>CSR15_full!C36</f>
        <v>0.1322553611432053</v>
      </c>
      <c r="D36" s="15">
        <f>CSR15_full!D36</f>
        <v>1.163311909779232E-3</v>
      </c>
      <c r="F36" s="4"/>
    </row>
    <row r="37" spans="1:6" x14ac:dyDescent="0.25">
      <c r="A37" s="27" t="str">
        <f>CSR15_full!A37</f>
        <v>Fraser River</v>
      </c>
      <c r="B37" s="10" t="str">
        <f>CSR15_full!B37</f>
        <v>8</v>
      </c>
      <c r="C37" s="11">
        <f>CSR15_full!C37</f>
        <v>0.2074713265675017</v>
      </c>
      <c r="D37" s="15">
        <f>CSR15_full!D37</f>
        <v>5.5359161587760627E-3</v>
      </c>
      <c r="F37" s="4"/>
    </row>
    <row r="38" spans="1:6" x14ac:dyDescent="0.25">
      <c r="A38" s="27" t="str">
        <f>CSR15_full!A38</f>
        <v>Fraser River</v>
      </c>
      <c r="B38" s="10" t="str">
        <f>CSR15_full!B38</f>
        <v>9</v>
      </c>
      <c r="C38" s="11">
        <f>CSR15_full!C38</f>
        <v>0.17049203484737099</v>
      </c>
      <c r="D38" s="15">
        <f>CSR15_full!D38</f>
        <v>7.3755285054305422E-3</v>
      </c>
      <c r="F38" s="4"/>
    </row>
    <row r="39" spans="1:6" x14ac:dyDescent="0.25">
      <c r="A39" s="27" t="str">
        <f>CSR15_full!A39</f>
        <v>JCA</v>
      </c>
      <c r="B39" s="10" t="str">
        <f>CSR15_full!B39</f>
        <v>1</v>
      </c>
      <c r="C39" s="11">
        <f>CSR15_full!C39</f>
        <v>0.23272452349701231</v>
      </c>
      <c r="D39" s="15">
        <f>CSR15_full!D39</f>
        <v>2.5235367193401421E-2</v>
      </c>
      <c r="F39" s="4"/>
    </row>
    <row r="40" spans="1:6" x14ac:dyDescent="0.25">
      <c r="A40" s="27" t="str">
        <f>CSR15_full!A40</f>
        <v>JCA</v>
      </c>
      <c r="B40" s="10" t="str">
        <f>CSR15_full!B40</f>
        <v>2</v>
      </c>
      <c r="C40" s="11">
        <f>CSR15_full!C40</f>
        <v>0.1555888406079676</v>
      </c>
      <c r="D40" s="15">
        <f>CSR15_full!D40</f>
        <v>4.1659179928448767E-2</v>
      </c>
      <c r="F40" s="4"/>
    </row>
    <row r="41" spans="1:6" x14ac:dyDescent="0.25">
      <c r="A41" s="27" t="str">
        <f>CSR15_full!A41</f>
        <v>Monterey 0/30</v>
      </c>
      <c r="B41" s="10" t="str">
        <f>CSR15_full!B41</f>
        <v>1</v>
      </c>
      <c r="C41" s="11">
        <f>CSR15_full!C41</f>
        <v>0.50215443375668689</v>
      </c>
      <c r="D41" s="15">
        <f>CSR15_full!D41</f>
        <v>8.0755031040496736E-2</v>
      </c>
      <c r="F41" s="4"/>
    </row>
    <row r="42" spans="1:6" x14ac:dyDescent="0.25">
      <c r="A42" s="27" t="str">
        <f>CSR15_full!A42</f>
        <v>Monterey 0/30</v>
      </c>
      <c r="B42" s="10" t="str">
        <f>CSR15_full!B42</f>
        <v>2</v>
      </c>
      <c r="C42" s="11">
        <f>CSR15_full!C42</f>
        <v>0.29120227638632218</v>
      </c>
      <c r="D42" s="15">
        <f>CSR15_full!D42</f>
        <v>3.8000774437394212E-2</v>
      </c>
      <c r="F42" s="4"/>
    </row>
    <row r="43" spans="1:6" x14ac:dyDescent="0.25">
      <c r="A43" s="27" t="str">
        <f>CSR15_full!A43</f>
        <v>Monterey 0/30</v>
      </c>
      <c r="B43" s="10" t="str">
        <f>CSR15_full!B43</f>
        <v>3</v>
      </c>
      <c r="C43" s="11">
        <f>CSR15_full!C43</f>
        <v>0.42907762851429321</v>
      </c>
      <c r="D43" s="15">
        <f>CSR15_full!D43</f>
        <v>2.7830767697962069E-2</v>
      </c>
      <c r="F43" s="4"/>
    </row>
    <row r="44" spans="1:6" x14ac:dyDescent="0.25">
      <c r="A44" s="27" t="str">
        <f>CSR15_full!A44</f>
        <v>Monterey 0/30</v>
      </c>
      <c r="B44" s="10" t="str">
        <f>CSR15_full!B44</f>
        <v>4</v>
      </c>
      <c r="C44" s="11">
        <f>CSR15_full!C44</f>
        <v>0.33437654915229292</v>
      </c>
      <c r="D44" s="15">
        <f>CSR15_full!D44</f>
        <v>1.6751081342334339E-2</v>
      </c>
      <c r="F44" s="4"/>
    </row>
    <row r="45" spans="1:6" x14ac:dyDescent="0.25">
      <c r="A45" s="27" t="str">
        <f>CSR15_full!A45</f>
        <v>Monterey 0/30</v>
      </c>
      <c r="B45" s="10" t="str">
        <f>CSR15_full!B45</f>
        <v>5</v>
      </c>
      <c r="C45" s="11">
        <f>CSR15_full!C45</f>
        <v>0.48834131444844497</v>
      </c>
      <c r="D45" s="15">
        <f>CSR15_full!D45</f>
        <v>8.3773628323067645E-2</v>
      </c>
      <c r="F45" s="4"/>
    </row>
    <row r="46" spans="1:6" x14ac:dyDescent="0.25">
      <c r="A46" s="27" t="str">
        <f>CSR15_full!A46</f>
        <v>Monterey 0/30</v>
      </c>
      <c r="B46" s="10" t="str">
        <f>CSR15_full!B46</f>
        <v>6</v>
      </c>
      <c r="C46" s="11">
        <f>CSR15_full!C46</f>
        <v>0.28800684983200908</v>
      </c>
      <c r="D46" s="15">
        <f>CSR15_full!D46</f>
        <v>3.650652517394793E-2</v>
      </c>
      <c r="F46" s="4"/>
    </row>
    <row r="47" spans="1:6" x14ac:dyDescent="0.25">
      <c r="A47" s="27" t="str">
        <f>CSR15_full!A47</f>
        <v>Monterey 0/30</v>
      </c>
      <c r="B47" s="10" t="str">
        <f>CSR15_full!B47</f>
        <v>7</v>
      </c>
      <c r="C47" s="11">
        <f>CSR15_full!C47</f>
        <v>0.42581082599926301</v>
      </c>
      <c r="D47" s="15">
        <f>CSR15_full!D47</f>
        <v>2.723490441047113E-2</v>
      </c>
      <c r="F47" s="4"/>
    </row>
    <row r="48" spans="1:6" x14ac:dyDescent="0.25">
      <c r="A48" s="27" t="str">
        <f>CSR15_full!A48</f>
        <v>Monterey 0/30</v>
      </c>
      <c r="B48" s="10" t="str">
        <f>CSR15_full!B48</f>
        <v>8</v>
      </c>
      <c r="C48" s="11">
        <f>CSR15_full!C48</f>
        <v>0.33437654915229292</v>
      </c>
      <c r="D48" s="15">
        <f>CSR15_full!D48</f>
        <v>1.6751081342334339E-2</v>
      </c>
      <c r="F48" s="4"/>
    </row>
    <row r="49" spans="1:6" x14ac:dyDescent="0.25">
      <c r="A49" s="27" t="str">
        <f>CSR15_full!A49</f>
        <v>Monterey 0/30</v>
      </c>
      <c r="B49" s="10" t="str">
        <f>CSR15_full!B49</f>
        <v>9</v>
      </c>
      <c r="C49" s="11">
        <f>CSR15_full!C49</f>
        <v>0.16255107975637731</v>
      </c>
      <c r="D49" s="15">
        <f>CSR15_full!D49</f>
        <v>3.266360022113636E-2</v>
      </c>
      <c r="F49" s="4"/>
    </row>
    <row r="50" spans="1:6" x14ac:dyDescent="0.25">
      <c r="A50" s="27" t="str">
        <f>CSR15_full!A50</f>
        <v>Ottawa-0</v>
      </c>
      <c r="B50" s="10" t="str">
        <f>CSR15_full!B50</f>
        <v>1</v>
      </c>
      <c r="C50" s="11">
        <f>CSR15_full!C50</f>
        <v>0.16257980794755059</v>
      </c>
      <c r="D50" s="15">
        <f>CSR15_full!D50</f>
        <v>1.9655467509364439E-2</v>
      </c>
      <c r="F50" s="4"/>
    </row>
    <row r="51" spans="1:6" x14ac:dyDescent="0.25">
      <c r="A51" s="27" t="str">
        <f>CSR15_full!A51</f>
        <v>Ottawa-0</v>
      </c>
      <c r="B51" s="10" t="str">
        <f>CSR15_full!B51</f>
        <v>2</v>
      </c>
      <c r="C51" s="11">
        <f>CSR15_full!C51</f>
        <v>0.29076394137456868</v>
      </c>
      <c r="D51" s="15">
        <f>CSR15_full!D51</f>
        <v>2.0197286522831651E-2</v>
      </c>
      <c r="F51" s="4"/>
    </row>
    <row r="52" spans="1:6" x14ac:dyDescent="0.25">
      <c r="A52" s="27" t="str">
        <f>CSR15_full!A52</f>
        <v>Ottawa-0</v>
      </c>
      <c r="B52" s="10" t="str">
        <f>CSR15_full!B52</f>
        <v>3</v>
      </c>
      <c r="C52" s="11">
        <f>CSR15_full!C52</f>
        <v>0.37492393561455689</v>
      </c>
      <c r="D52" s="15">
        <f>CSR15_full!D52</f>
        <v>1.5841675740523972E-2</v>
      </c>
      <c r="F52" s="4"/>
    </row>
    <row r="53" spans="1:6" x14ac:dyDescent="0.25">
      <c r="A53" s="27" t="str">
        <f>CSR15_full!A53</f>
        <v>Ottawa-0</v>
      </c>
      <c r="B53" s="10" t="str">
        <f>CSR15_full!B53</f>
        <v>4</v>
      </c>
      <c r="C53" s="11">
        <f>CSR15_full!C53</f>
        <v>0.4797132585047662</v>
      </c>
      <c r="D53" s="15">
        <f>CSR15_full!D53</f>
        <v>2.489762765132281E-2</v>
      </c>
      <c r="F53" s="4"/>
    </row>
    <row r="54" spans="1:6" x14ac:dyDescent="0.25">
      <c r="A54" s="27" t="str">
        <f>CSR15_full!A54</f>
        <v>Ottawa-10</v>
      </c>
      <c r="B54" s="10" t="str">
        <f>CSR15_full!B54</f>
        <v>1</v>
      </c>
      <c r="C54" s="11">
        <f>CSR15_full!C54</f>
        <v>0.21772668486663979</v>
      </c>
      <c r="D54" s="15">
        <f>CSR15_full!D54</f>
        <v>7.5569616914260094E-3</v>
      </c>
      <c r="F54" s="4"/>
    </row>
    <row r="55" spans="1:6" x14ac:dyDescent="0.25">
      <c r="A55" s="27" t="str">
        <f>CSR15_full!A55</f>
        <v>Ottawa-10</v>
      </c>
      <c r="B55" s="10" t="str">
        <f>CSR15_full!B55</f>
        <v>2</v>
      </c>
      <c r="C55" s="11">
        <f>CSR15_full!C55</f>
        <v>0.2822362855704566</v>
      </c>
      <c r="D55" s="15">
        <f>CSR15_full!D55</f>
        <v>2.7019983311423419E-2</v>
      </c>
      <c r="F55" s="4"/>
    </row>
    <row r="56" spans="1:6" x14ac:dyDescent="0.25">
      <c r="A56" s="27" t="str">
        <f>CSR15_full!A56</f>
        <v>Ottawa-10</v>
      </c>
      <c r="B56" s="10" t="str">
        <f>CSR15_full!B56</f>
        <v>3</v>
      </c>
      <c r="C56" s="11">
        <f>CSR15_full!C56</f>
        <v>0.50034296613859619</v>
      </c>
      <c r="D56" s="15">
        <f>CSR15_full!D56</f>
        <v>7.2590380589828363E-2</v>
      </c>
      <c r="F56" s="4"/>
    </row>
    <row r="57" spans="1:6" x14ac:dyDescent="0.25">
      <c r="A57" s="27" t="str">
        <f>CSR15_full!A57</f>
        <v>Ottawa-15</v>
      </c>
      <c r="B57" s="10" t="str">
        <f>CSR15_full!B57</f>
        <v>1</v>
      </c>
      <c r="C57" s="11">
        <f>CSR15_full!C57</f>
        <v>0.19568390162261259</v>
      </c>
      <c r="D57" s="15">
        <f>CSR15_full!D57</f>
        <v>1.1801442720017119E-2</v>
      </c>
      <c r="F57" s="4"/>
    </row>
    <row r="58" spans="1:6" x14ac:dyDescent="0.25">
      <c r="A58" s="27" t="str">
        <f>CSR15_full!A58</f>
        <v>Ottawa-15</v>
      </c>
      <c r="B58" s="10" t="str">
        <f>CSR15_full!B58</f>
        <v>2</v>
      </c>
      <c r="C58" s="11">
        <f>CSR15_full!C58</f>
        <v>0.22712253691260639</v>
      </c>
      <c r="D58" s="15">
        <f>CSR15_full!D58</f>
        <v>3.0721740326910048E-2</v>
      </c>
      <c r="F58" s="4"/>
    </row>
    <row r="59" spans="1:6" x14ac:dyDescent="0.25">
      <c r="A59" s="27" t="str">
        <f>CSR15_full!A59</f>
        <v>Ottawa-15</v>
      </c>
      <c r="B59" s="10" t="str">
        <f>CSR15_full!B59</f>
        <v>3</v>
      </c>
      <c r="C59" s="11">
        <f>CSR15_full!C59</f>
        <v>0.29443785294286512</v>
      </c>
      <c r="D59" s="15">
        <f>CSR15_full!D59</f>
        <v>2.2702113523707421E-2</v>
      </c>
      <c r="F59" s="4"/>
    </row>
    <row r="60" spans="1:6" x14ac:dyDescent="0.25">
      <c r="A60" s="27" t="str">
        <f>CSR15_full!A60</f>
        <v>Ottawa-5</v>
      </c>
      <c r="B60" s="10" t="str">
        <f>CSR15_full!B60</f>
        <v>1</v>
      </c>
      <c r="C60" s="11">
        <f>CSR15_full!C60</f>
        <v>0.22110050250252011</v>
      </c>
      <c r="D60" s="15">
        <f>CSR15_full!D60</f>
        <v>1.416491214145967E-2</v>
      </c>
      <c r="F60" s="4"/>
    </row>
    <row r="61" spans="1:6" x14ac:dyDescent="0.25">
      <c r="A61" s="27" t="str">
        <f>CSR15_full!A61</f>
        <v>Ottawa-5</v>
      </c>
      <c r="B61" s="10" t="str">
        <f>CSR15_full!B61</f>
        <v>2</v>
      </c>
      <c r="C61" s="11">
        <f>CSR15_full!C61</f>
        <v>0.28149151597820432</v>
      </c>
      <c r="D61" s="15">
        <f>CSR15_full!D61</f>
        <v>1.431452396699192E-2</v>
      </c>
      <c r="F61" s="4"/>
    </row>
    <row r="62" spans="1:6" x14ac:dyDescent="0.25">
      <c r="A62" s="27" t="str">
        <f>CSR15_full!A62</f>
        <v>Ottawa-5</v>
      </c>
      <c r="B62" s="10" t="str">
        <f>CSR15_full!B62</f>
        <v>3</v>
      </c>
      <c r="C62" s="11">
        <f>CSR15_full!C62</f>
        <v>0.54429902097924698</v>
      </c>
      <c r="D62" s="15">
        <f>CSR15_full!D62</f>
        <v>6.5322942462686939E-2</v>
      </c>
      <c r="F62" s="4"/>
    </row>
    <row r="63" spans="1:6" x14ac:dyDescent="0.25">
      <c r="A63" s="27" t="str">
        <f>CSR15_full!A63</f>
        <v>Reid Bedford</v>
      </c>
      <c r="B63" s="10" t="str">
        <f>CSR15_full!B63</f>
        <v>1</v>
      </c>
      <c r="C63" s="11">
        <f>CSR15_full!C63</f>
        <v>0.2679113342003725</v>
      </c>
      <c r="D63" s="15">
        <f>CSR15_full!D63</f>
        <v>2.0057707353814701E-2</v>
      </c>
      <c r="F63" s="4"/>
    </row>
    <row r="64" spans="1:6" x14ac:dyDescent="0.25">
      <c r="A64" s="27" t="str">
        <f>CSR15_full!A64</f>
        <v>Reid Bedford</v>
      </c>
      <c r="B64" s="10" t="str">
        <f>CSR15_full!B64</f>
        <v>10</v>
      </c>
      <c r="C64" s="11">
        <f>CSR15_full!C64</f>
        <v>0.4391465532371987</v>
      </c>
      <c r="D64" s="15">
        <f>CSR15_full!D64</f>
        <v>2.5191584479526428E-2</v>
      </c>
      <c r="F64" s="4"/>
    </row>
    <row r="65" spans="1:6" x14ac:dyDescent="0.25">
      <c r="A65" s="27" t="str">
        <f>CSR15_full!A65</f>
        <v>Reid Bedford</v>
      </c>
      <c r="B65" s="10" t="str">
        <f>CSR15_full!B65</f>
        <v>11</v>
      </c>
      <c r="C65" s="11">
        <f>CSR15_full!C65</f>
        <v>0.33301719896186638</v>
      </c>
      <c r="D65" s="15">
        <f>CSR15_full!D65</f>
        <v>1.3688519515342451E-2</v>
      </c>
      <c r="F65" s="4"/>
    </row>
    <row r="66" spans="1:6" x14ac:dyDescent="0.25">
      <c r="A66" s="27" t="str">
        <f>CSR15_full!A66</f>
        <v>Reid Bedford</v>
      </c>
      <c r="B66" s="10" t="str">
        <f>CSR15_full!B66</f>
        <v>12</v>
      </c>
      <c r="C66" s="11">
        <f>CSR15_full!C66</f>
        <v>0.57993216450844143</v>
      </c>
      <c r="D66" s="15">
        <f>CSR15_full!D66</f>
        <v>0.1091173392179019</v>
      </c>
      <c r="F66" s="4"/>
    </row>
    <row r="67" spans="1:6" x14ac:dyDescent="0.25">
      <c r="A67" s="27" t="str">
        <f>CSR15_full!A67</f>
        <v>Reid Bedford</v>
      </c>
      <c r="B67" s="10" t="str">
        <f>CSR15_full!B67</f>
        <v>2</v>
      </c>
      <c r="C67" s="11">
        <f>CSR15_full!C67</f>
        <v>0.2203402790674916</v>
      </c>
      <c r="D67" s="15">
        <f>CSR15_full!D67</f>
        <v>8.7390456037293937E-3</v>
      </c>
      <c r="F67" s="4"/>
    </row>
    <row r="68" spans="1:6" x14ac:dyDescent="0.25">
      <c r="A68" s="27" t="str">
        <f>CSR15_full!A68</f>
        <v>Reid Bedford</v>
      </c>
      <c r="B68" s="10" t="str">
        <f>CSR15_full!B68</f>
        <v>3</v>
      </c>
      <c r="C68" s="11">
        <f>CSR15_full!C68</f>
        <v>0.24673366155154219</v>
      </c>
      <c r="D68" s="15">
        <f>CSR15_full!D68</f>
        <v>1.5892451505722788E-2</v>
      </c>
      <c r="F68" s="4"/>
    </row>
    <row r="69" spans="1:6" x14ac:dyDescent="0.25">
      <c r="A69" s="27" t="str">
        <f>CSR15_full!A69</f>
        <v>Reid Bedford</v>
      </c>
      <c r="B69" s="10" t="str">
        <f>CSR15_full!B69</f>
        <v>4</v>
      </c>
      <c r="C69" s="11">
        <f>CSR15_full!C69</f>
        <v>0.42313572866203492</v>
      </c>
      <c r="D69" s="15">
        <f>CSR15_full!D69</f>
        <v>1.9719376655877561E-2</v>
      </c>
      <c r="F69" s="4"/>
    </row>
    <row r="70" spans="1:6" x14ac:dyDescent="0.25">
      <c r="A70" s="27" t="str">
        <f>CSR15_full!A70</f>
        <v>Reid Bedford</v>
      </c>
      <c r="B70" s="10" t="str">
        <f>CSR15_full!B70</f>
        <v>5</v>
      </c>
      <c r="C70" s="11">
        <f>CSR15_full!C70</f>
        <v>0.32014979837714269</v>
      </c>
      <c r="D70" s="15">
        <f>CSR15_full!D70</f>
        <v>1.172818168569356E-2</v>
      </c>
      <c r="F70" s="4"/>
    </row>
    <row r="71" spans="1:6" x14ac:dyDescent="0.25">
      <c r="A71" s="27" t="str">
        <f>CSR15_full!A71</f>
        <v>Reid Bedford</v>
      </c>
      <c r="B71" s="10" t="str">
        <f>CSR15_full!B71</f>
        <v>6</v>
      </c>
      <c r="C71" s="11">
        <f>CSR15_full!C71</f>
        <v>0.55034477875748711</v>
      </c>
      <c r="D71" s="15">
        <f>CSR15_full!D71</f>
        <v>0.1079239581964157</v>
      </c>
      <c r="F71" s="4"/>
    </row>
    <row r="72" spans="1:6" x14ac:dyDescent="0.25">
      <c r="A72" s="27" t="str">
        <f>CSR15_full!A72</f>
        <v>Reid Bedford</v>
      </c>
      <c r="B72" s="10" t="str">
        <f>CSR15_full!B72</f>
        <v>7</v>
      </c>
      <c r="C72" s="11">
        <f>CSR15_full!C72</f>
        <v>0.27048894171385718</v>
      </c>
      <c r="D72" s="15">
        <f>CSR15_full!D72</f>
        <v>2.0214278956339871E-2</v>
      </c>
      <c r="F72" s="4"/>
    </row>
    <row r="73" spans="1:6" x14ac:dyDescent="0.25">
      <c r="A73" s="27" t="str">
        <f>CSR15_full!A73</f>
        <v>Reid Bedford</v>
      </c>
      <c r="B73" s="10" t="str">
        <f>CSR15_full!B73</f>
        <v>8</v>
      </c>
      <c r="C73" s="11">
        <f>CSR15_full!C73</f>
        <v>0.22036481107586731</v>
      </c>
      <c r="D73" s="15">
        <f>CSR15_full!D73</f>
        <v>9.1711319597481012E-3</v>
      </c>
      <c r="F73" s="4"/>
    </row>
    <row r="74" spans="1:6" x14ac:dyDescent="0.25">
      <c r="A74" s="27" t="str">
        <f>CSR15_full!A74</f>
        <v>Reid Bedford</v>
      </c>
      <c r="B74" s="10" t="str">
        <f>CSR15_full!B74</f>
        <v>9</v>
      </c>
      <c r="C74" s="11">
        <f>CSR15_full!C74</f>
        <v>0.25023762330815458</v>
      </c>
      <c r="D74" s="15">
        <f>CSR15_full!D74</f>
        <v>1.8065419883661209E-2</v>
      </c>
      <c r="F74" s="4"/>
    </row>
    <row r="75" spans="1:6" x14ac:dyDescent="0.25">
      <c r="A75" s="27" t="str">
        <f>CSR15_full!A75</f>
        <v>Sacramento</v>
      </c>
      <c r="B75" s="10" t="str">
        <f>CSR15_full!B75</f>
        <v>1</v>
      </c>
      <c r="C75" s="11">
        <f>CSR15_full!C75</f>
        <v>0.46028389853666168</v>
      </c>
      <c r="D75" s="15">
        <f>CSR15_full!D75</f>
        <v>1.2744068365557561E-2</v>
      </c>
      <c r="F75" s="4"/>
    </row>
    <row r="76" spans="1:6" x14ac:dyDescent="0.25">
      <c r="A76" s="27" t="str">
        <f>CSR15_full!A76</f>
        <v>Sacramento</v>
      </c>
      <c r="B76" s="10" t="str">
        <f>CSR15_full!B76</f>
        <v>2</v>
      </c>
      <c r="C76" s="11">
        <f>CSR15_full!C76</f>
        <v>0.38419403100199251</v>
      </c>
      <c r="D76" s="15">
        <f>CSR15_full!D76</f>
        <v>1.925128955038995E-2</v>
      </c>
      <c r="F76" s="4"/>
    </row>
    <row r="77" spans="1:6" x14ac:dyDescent="0.25">
      <c r="A77" s="27" t="str">
        <f>CSR15_full!A77</f>
        <v>Sacramento</v>
      </c>
      <c r="B77" s="10" t="str">
        <f>CSR15_full!B77</f>
        <v>3</v>
      </c>
      <c r="C77" s="11">
        <f>CSR15_full!C77</f>
        <v>0.3086579704323133</v>
      </c>
      <c r="D77" s="15">
        <f>CSR15_full!D77</f>
        <v>3.3303240434106589E-2</v>
      </c>
      <c r="F77" s="4"/>
    </row>
    <row r="78" spans="1:6" x14ac:dyDescent="0.25">
      <c r="A78" s="27" t="str">
        <f>CSR15_full!A78</f>
        <v>Sacramento</v>
      </c>
      <c r="B78" s="10" t="str">
        <f>CSR15_full!B78</f>
        <v>4</v>
      </c>
      <c r="C78" s="11">
        <f>CSR15_full!C78</f>
        <v>0.19468668803659919</v>
      </c>
      <c r="D78" s="15">
        <f>CSR15_full!D78</f>
        <v>1.280852956544816E-2</v>
      </c>
      <c r="F78" s="4"/>
    </row>
    <row r="79" spans="1:6" x14ac:dyDescent="0.25">
      <c r="A79" s="27" t="str">
        <f>CSR15_full!A79</f>
        <v>San Carlo</v>
      </c>
      <c r="B79" s="10" t="str">
        <f>CSR15_full!B79</f>
        <v>1</v>
      </c>
      <c r="C79" s="11">
        <f>CSR15_full!C79</f>
        <v>0.1539415969135714</v>
      </c>
      <c r="D79" s="15">
        <f>CSR15_full!D79</f>
        <v>1.8440677226188029E-2</v>
      </c>
      <c r="F79" s="4"/>
    </row>
    <row r="80" spans="1:6" x14ac:dyDescent="0.25">
      <c r="A80" s="27" t="str">
        <f>CSR15_full!A80</f>
        <v>San Carlo</v>
      </c>
      <c r="B80" s="10" t="str">
        <f>CSR15_full!B80</f>
        <v>2</v>
      </c>
      <c r="C80" s="11">
        <f>CSR15_full!C80</f>
        <v>0.1884147643761134</v>
      </c>
      <c r="D80" s="15">
        <f>CSR15_full!D80</f>
        <v>1.9684008841962711E-2</v>
      </c>
      <c r="F80" s="4"/>
    </row>
    <row r="81" spans="1:6" x14ac:dyDescent="0.25">
      <c r="A81" s="27" t="str">
        <f>CSR15_full!A81</f>
        <v>San Carlo</v>
      </c>
      <c r="B81" s="10" t="str">
        <f>CSR15_full!B81</f>
        <v>3</v>
      </c>
      <c r="C81" s="11">
        <f>CSR15_full!C81</f>
        <v>0.21229513505033859</v>
      </c>
      <c r="D81" s="15">
        <f>CSR15_full!D81</f>
        <v>1.349116787799735E-2</v>
      </c>
      <c r="F81" s="4"/>
    </row>
    <row r="82" spans="1:6" x14ac:dyDescent="0.25">
      <c r="A82" s="27" t="str">
        <f>CSR15_full!A82</f>
        <v>TP Lisbon</v>
      </c>
      <c r="B82" s="10" t="str">
        <f>CSR15_full!B82</f>
        <v>1</v>
      </c>
      <c r="C82" s="11">
        <f>CSR15_full!C82</f>
        <v>0.15566003252404789</v>
      </c>
      <c r="D82" s="15">
        <f>CSR15_full!D82</f>
        <v>1.001062130867592E-3</v>
      </c>
      <c r="F82" s="4"/>
    </row>
    <row r="83" spans="1:6" x14ac:dyDescent="0.25">
      <c r="A83" s="27" t="str">
        <f>CSR15_full!A83</f>
        <v>TP Lisbon</v>
      </c>
      <c r="B83" s="10" t="str">
        <f>CSR15_full!B83</f>
        <v>2</v>
      </c>
      <c r="C83" s="11">
        <f>CSR15_full!C83</f>
        <v>0.13688587294098911</v>
      </c>
      <c r="D83" s="15">
        <f>CSR15_full!D83</f>
        <v>1.6252435429411E-3</v>
      </c>
      <c r="F83" s="4"/>
    </row>
    <row r="84" spans="1:6" x14ac:dyDescent="0.25">
      <c r="A84" s="27" t="str">
        <f>CSR15_full!A84</f>
        <v>TP Lisbon</v>
      </c>
      <c r="B84" s="10" t="str">
        <f>CSR15_full!B84</f>
        <v>3</v>
      </c>
      <c r="C84" s="11">
        <f>CSR15_full!C84</f>
        <v>0.12741657155783709</v>
      </c>
      <c r="D84" s="15">
        <f>CSR15_full!D84</f>
        <v>1.491467680043996E-3</v>
      </c>
      <c r="F84" s="4"/>
    </row>
    <row r="85" spans="1:6" x14ac:dyDescent="0.25">
      <c r="A85" s="27" t="str">
        <f>CSR15_full!A85</f>
        <v>TP Lisbon</v>
      </c>
      <c r="B85" s="10" t="str">
        <f>CSR15_full!B85</f>
        <v>4</v>
      </c>
      <c r="C85" s="11">
        <f>CSR15_full!C85</f>
        <v>0.1212641062801286</v>
      </c>
      <c r="D85" s="15">
        <f>CSR15_full!D85</f>
        <v>2.95598028336766E-3</v>
      </c>
      <c r="F85" s="4"/>
    </row>
    <row r="86" spans="1:6" x14ac:dyDescent="0.25">
      <c r="A86" s="27" t="str">
        <f>CSR15_full!A86</f>
        <v>Ticino</v>
      </c>
      <c r="B86" s="10" t="str">
        <f>CSR15_full!B86</f>
        <v>1</v>
      </c>
      <c r="C86" s="11">
        <f>CSR15_full!C86</f>
        <v>0.20457646543376429</v>
      </c>
      <c r="D86" s="15">
        <f>CSR15_full!D86</f>
        <v>1.8800289222887789E-2</v>
      </c>
      <c r="F86" s="4"/>
    </row>
    <row r="87" spans="1:6" x14ac:dyDescent="0.25">
      <c r="A87" s="27" t="str">
        <f>CSR15_full!A87</f>
        <v>Ticino</v>
      </c>
      <c r="B87" s="10" t="str">
        <f>CSR15_full!B87</f>
        <v>2</v>
      </c>
      <c r="C87" s="11">
        <f>CSR15_full!C87</f>
        <v>0.28020187983051159</v>
      </c>
      <c r="D87" s="15">
        <f>CSR15_full!D87</f>
        <v>6.7168921752253835E-2</v>
      </c>
      <c r="F87" s="4"/>
    </row>
    <row r="88" spans="1:6" x14ac:dyDescent="0.25">
      <c r="A88" s="27" t="str">
        <f>CSR15_full!A88</f>
        <v>Ticino</v>
      </c>
      <c r="B88" s="10" t="str">
        <f>CSR15_full!B88</f>
        <v>3</v>
      </c>
      <c r="C88" s="11">
        <f>CSR15_full!C88</f>
        <v>0.25695482058536612</v>
      </c>
      <c r="D88" s="15">
        <f>CSR15_full!D88</f>
        <v>3.4348921787793363E-2</v>
      </c>
      <c r="F88" s="4"/>
    </row>
    <row r="89" spans="1:6" x14ac:dyDescent="0.25">
      <c r="A89" s="27" t="str">
        <f>CSR15_full!A89</f>
        <v>Ticino</v>
      </c>
      <c r="B89" s="10" t="str">
        <f>CSR15_full!B89</f>
        <v>4</v>
      </c>
      <c r="C89" s="11">
        <f>CSR15_full!C89</f>
        <v>0.50484476374918663</v>
      </c>
      <c r="D89" s="15">
        <f>CSR15_full!D89</f>
        <v>0.1031674409946642</v>
      </c>
      <c r="F89" s="4"/>
    </row>
    <row r="90" spans="1:6" x14ac:dyDescent="0.25">
      <c r="A90" s="27" t="str">
        <f>CSR15_full!A90</f>
        <v>Tin Shui Wai</v>
      </c>
      <c r="B90" s="10" t="str">
        <f>CSR15_full!B90</f>
        <v>1</v>
      </c>
      <c r="C90" s="11">
        <f>CSR15_full!C90</f>
        <v>0.24712562588257239</v>
      </c>
      <c r="D90" s="15">
        <f>CSR15_full!D90</f>
        <v>8.7017963298930551E-3</v>
      </c>
      <c r="F90" s="4"/>
    </row>
    <row r="91" spans="1:6" x14ac:dyDescent="0.25">
      <c r="A91" s="27" t="str">
        <f>CSR15_full!A91</f>
        <v>Tin Shui Wai</v>
      </c>
      <c r="B91" s="10" t="str">
        <f>CSR15_full!B91</f>
        <v>2</v>
      </c>
      <c r="C91" s="11">
        <f>CSR15_full!C91</f>
        <v>0.1821542599447766</v>
      </c>
      <c r="D91" s="15">
        <f>CSR15_full!D91</f>
        <v>1.3032480453525791E-2</v>
      </c>
      <c r="F91" s="4"/>
    </row>
    <row r="92" spans="1:6" x14ac:dyDescent="0.25">
      <c r="A92" s="27" t="str">
        <f>CSR15_full!A92</f>
        <v>Tin Shui Wai</v>
      </c>
      <c r="B92" s="10" t="str">
        <f>CSR15_full!B92</f>
        <v>3</v>
      </c>
      <c r="C92" s="11">
        <f>CSR15_full!C92</f>
        <v>0.13917524068977741</v>
      </c>
      <c r="D92" s="15">
        <f>CSR15_full!D92</f>
        <v>3.3536495678568169E-3</v>
      </c>
      <c r="F92" s="4"/>
    </row>
    <row r="93" spans="1:6" x14ac:dyDescent="0.25">
      <c r="A93" s="27" t="str">
        <f>CSR15_full!A93</f>
        <v>Toyoura</v>
      </c>
      <c r="B93" s="10" t="str">
        <f>CSR15_full!B93</f>
        <v>1</v>
      </c>
      <c r="C93" s="11">
        <f>CSR15_full!C93</f>
        <v>0.1079499879038049</v>
      </c>
      <c r="D93" s="15">
        <f>CSR15_full!D93</f>
        <v>8.1168054869386018E-3</v>
      </c>
      <c r="F93" s="4"/>
    </row>
    <row r="94" spans="1:6" x14ac:dyDescent="0.25">
      <c r="A94" s="27" t="str">
        <f>CSR15_full!A94</f>
        <v>Toyoura</v>
      </c>
      <c r="B94" s="10" t="str">
        <f>CSR15_full!B94</f>
        <v>2</v>
      </c>
      <c r="C94" s="11">
        <f>CSR15_full!C94</f>
        <v>0.1407774658931287</v>
      </c>
      <c r="D94" s="15">
        <f>CSR15_full!D94</f>
        <v>3.2719312537103223E-2</v>
      </c>
      <c r="F94" s="4"/>
    </row>
    <row r="95" spans="1:6" x14ac:dyDescent="0.25">
      <c r="A95" s="27" t="str">
        <f>CSR15_full!A95</f>
        <v>Toyoura</v>
      </c>
      <c r="B95" s="10" t="str">
        <f>CSR15_full!B95</f>
        <v>3</v>
      </c>
      <c r="C95" s="11">
        <f>CSR15_full!C95</f>
        <v>0.1227919857427298</v>
      </c>
      <c r="D95" s="15">
        <f>CSR15_full!D95</f>
        <v>5.9356345525871162E-3</v>
      </c>
      <c r="F95" s="4"/>
    </row>
    <row r="96" spans="1:6" x14ac:dyDescent="0.25">
      <c r="A96" s="27" t="str">
        <f>CSR15_full!A96</f>
        <v>Toyoura</v>
      </c>
      <c r="B96" s="10" t="str">
        <f>CSR15_full!B96</f>
        <v>4</v>
      </c>
      <c r="C96" s="11">
        <f>CSR15_full!C96</f>
        <v>0.19973444887890029</v>
      </c>
      <c r="D96" s="15">
        <f>CSR15_full!D96</f>
        <v>1.930710304974103E-2</v>
      </c>
      <c r="F96" s="4"/>
    </row>
    <row r="97" spans="1:6" x14ac:dyDescent="0.25">
      <c r="A97" s="27" t="str">
        <f>CSR15_full!A97</f>
        <v>Toyoura</v>
      </c>
      <c r="B97" s="10" t="str">
        <f>CSR15_full!B97</f>
        <v>5</v>
      </c>
      <c r="C97" s="11">
        <f>CSR15_full!C97</f>
        <v>0.246839007852621</v>
      </c>
      <c r="D97" s="15">
        <f>CSR15_full!D97</f>
        <v>2.0236849870621031E-2</v>
      </c>
      <c r="F97" s="4"/>
    </row>
    <row r="98" spans="1:6" x14ac:dyDescent="0.25">
      <c r="A98" s="27" t="str">
        <f>CSR15_full!A98</f>
        <v>Toyoura</v>
      </c>
      <c r="B98" s="10" t="str">
        <f>CSR15_full!B98</f>
        <v>6</v>
      </c>
      <c r="C98" s="11">
        <f>CSR15_full!C98</f>
        <v>0.22810906662820379</v>
      </c>
      <c r="D98" s="15">
        <f>CSR15_full!D98</f>
        <v>1.820984187005013E-2</v>
      </c>
      <c r="F98" s="4"/>
    </row>
    <row r="99" spans="1:6" x14ac:dyDescent="0.25">
      <c r="A99" s="27" t="str">
        <f>CSR15_full!A99</f>
        <v>Tsuen Kwan O</v>
      </c>
      <c r="B99" s="10" t="str">
        <f>CSR15_full!B99</f>
        <v>1</v>
      </c>
      <c r="C99" s="11">
        <f>CSR15_full!C99</f>
        <v>0.1568273796013466</v>
      </c>
      <c r="D99" s="15">
        <f>CSR15_full!D99</f>
        <v>6.5888653391428754E-3</v>
      </c>
      <c r="F99" s="4"/>
    </row>
    <row r="100" spans="1:6" x14ac:dyDescent="0.25">
      <c r="A100" s="27" t="str">
        <f>CSR15_full!A100</f>
        <v>Tsuen Kwan O</v>
      </c>
      <c r="B100" s="10" t="str">
        <f>CSR15_full!B100</f>
        <v>2</v>
      </c>
      <c r="C100" s="11">
        <f>CSR15_full!C100</f>
        <v>0.13258455576931419</v>
      </c>
      <c r="D100" s="15">
        <f>CSR15_full!D100</f>
        <v>7.8927517434487972E-3</v>
      </c>
      <c r="F100" s="4"/>
    </row>
    <row r="101" spans="1:6" x14ac:dyDescent="0.25">
      <c r="A101" s="27" t="str">
        <f>CSR15_full!A101</f>
        <v>Tsuen Kwan O</v>
      </c>
      <c r="B101" s="10" t="str">
        <f>CSR15_full!B101</f>
        <v>3</v>
      </c>
      <c r="C101" s="11">
        <f>CSR15_full!C101</f>
        <v>0.1109649535892084</v>
      </c>
      <c r="D101" s="15">
        <f>CSR15_full!D101</f>
        <v>9.6216967768520539E-3</v>
      </c>
      <c r="F101" s="4"/>
    </row>
    <row r="102" spans="1:6" x14ac:dyDescent="0.25">
      <c r="A102" s="27" t="str">
        <f>CSR15_full!A102</f>
        <v>Tung Chung</v>
      </c>
      <c r="B102" s="10" t="str">
        <f>CSR15_full!B102</f>
        <v>1</v>
      </c>
      <c r="C102" s="11">
        <f>CSR15_full!C102</f>
        <v>0.13690787133663221</v>
      </c>
      <c r="D102" s="15">
        <f>CSR15_full!D102</f>
        <v>2.410468395433297E-3</v>
      </c>
      <c r="F102" s="4"/>
    </row>
    <row r="103" spans="1:6" x14ac:dyDescent="0.25">
      <c r="A103" s="27" t="str">
        <f>CSR15_full!A103</f>
        <v>Tung Chung</v>
      </c>
      <c r="B103" s="10" t="str">
        <f>CSR15_full!B103</f>
        <v>2</v>
      </c>
      <c r="C103" s="11">
        <f>CSR15_full!C103</f>
        <v>0.16466099397153719</v>
      </c>
      <c r="D103" s="15">
        <f>CSR15_full!D103</f>
        <v>5.0414371289807854E-3</v>
      </c>
      <c r="F103" s="4"/>
    </row>
    <row r="104" spans="1:6" x14ac:dyDescent="0.25">
      <c r="A104" s="27" t="str">
        <f>CSR15_full!A104</f>
        <v>Tung Chung</v>
      </c>
      <c r="B104" s="10" t="str">
        <f>CSR15_full!B104</f>
        <v>3</v>
      </c>
      <c r="C104" s="11">
        <f>CSR15_full!C104</f>
        <v>0.20864884542220399</v>
      </c>
      <c r="D104" s="15">
        <f>CSR15_full!D104</f>
        <v>5.6494605893375981E-3</v>
      </c>
      <c r="F104" s="4"/>
    </row>
    <row r="105" spans="1:6" x14ac:dyDescent="0.25">
      <c r="A105" s="27" t="str">
        <f>CSR15_full!A105</f>
        <v>West Kowloon</v>
      </c>
      <c r="B105" s="10" t="str">
        <f>CSR15_full!B105</f>
        <v>1</v>
      </c>
      <c r="C105" s="11">
        <f>CSR15_full!C105</f>
        <v>0.1239331592153923</v>
      </c>
      <c r="D105" s="15">
        <f>CSR15_full!D105</f>
        <v>1.767192227334146E-2</v>
      </c>
      <c r="F105" s="4"/>
    </row>
    <row r="106" spans="1:6" x14ac:dyDescent="0.25">
      <c r="A106" s="27" t="str">
        <f>CSR15_full!A106</f>
        <v>West Kowloon</v>
      </c>
      <c r="B106" s="10" t="str">
        <f>CSR15_full!B106</f>
        <v>2</v>
      </c>
      <c r="C106" s="11">
        <f>CSR15_full!C106</f>
        <v>0.1094476077502963</v>
      </c>
      <c r="D106" s="15">
        <f>CSR15_full!D106</f>
        <v>1.048081006604275E-2</v>
      </c>
      <c r="F106" s="4"/>
    </row>
    <row r="107" spans="1:6" x14ac:dyDescent="0.25">
      <c r="A107" s="27" t="str">
        <f>CSR15_full!A107</f>
        <v>West Kowloon</v>
      </c>
      <c r="B107" s="10" t="str">
        <f>CSR15_full!B107</f>
        <v>3</v>
      </c>
      <c r="C107" s="11">
        <f>CSR15_full!C107</f>
        <v>0.118823224832285</v>
      </c>
      <c r="D107" s="15">
        <f>CSR15_full!D107</f>
        <v>4.739589857329897E-3</v>
      </c>
      <c r="F107" s="4"/>
    </row>
    <row r="108" spans="1:6" x14ac:dyDescent="0.25">
      <c r="A108" s="27" t="str">
        <f>CSR15_full!A108</f>
        <v>West Kowloon</v>
      </c>
      <c r="B108" s="10" t="str">
        <f>CSR15_full!B108</f>
        <v>4</v>
      </c>
      <c r="C108" s="11">
        <f>CSR15_full!C108</f>
        <v>0.16346715014080171</v>
      </c>
      <c r="D108" s="15">
        <f>CSR15_full!D108</f>
        <v>2.065971506987492E-2</v>
      </c>
      <c r="F108" s="4"/>
    </row>
    <row r="109" spans="1:6" ht="15.75" thickBot="1" x14ac:dyDescent="0.3">
      <c r="A109" s="29" t="str">
        <f>CSR15_full!A109</f>
        <v>West Kowloon</v>
      </c>
      <c r="B109" s="30" t="str">
        <f>CSR15_full!B109</f>
        <v>5</v>
      </c>
      <c r="C109" s="53">
        <f>CSR15_full!C109</f>
        <v>0.1723019612303282</v>
      </c>
      <c r="D109" s="17">
        <f>CSR15_full!D109</f>
        <v>1.088081810400395E-2</v>
      </c>
      <c r="F109" s="4"/>
    </row>
    <row r="110" spans="1:6" x14ac:dyDescent="0.25">
      <c r="F110" s="4"/>
    </row>
    <row r="111" spans="1:6" x14ac:dyDescent="0.25">
      <c r="F111" s="4"/>
    </row>
    <row r="112" spans="1:6" x14ac:dyDescent="0.25">
      <c r="F112" s="4"/>
    </row>
    <row r="113" spans="6:6" x14ac:dyDescent="0.25">
      <c r="F113" s="4"/>
    </row>
    <row r="114" spans="6:6" x14ac:dyDescent="0.25">
      <c r="F114" s="4"/>
    </row>
    <row r="115" spans="6:6" x14ac:dyDescent="0.25">
      <c r="F115" s="4"/>
    </row>
    <row r="116" spans="6:6" x14ac:dyDescent="0.25">
      <c r="F116" s="4"/>
    </row>
    <row r="117" spans="6:6" x14ac:dyDescent="0.25">
      <c r="F117" s="4"/>
    </row>
    <row r="118" spans="6:6" x14ac:dyDescent="0.25">
      <c r="F118" s="4"/>
    </row>
    <row r="119" spans="6:6" x14ac:dyDescent="0.25">
      <c r="F119" s="4"/>
    </row>
    <row r="120" spans="6:6" x14ac:dyDescent="0.25">
      <c r="F120" s="4"/>
    </row>
    <row r="121" spans="6:6" x14ac:dyDescent="0.25">
      <c r="F121" s="4"/>
    </row>
    <row r="122" spans="6:6" x14ac:dyDescent="0.25">
      <c r="F122" s="4"/>
    </row>
    <row r="123" spans="6:6" x14ac:dyDescent="0.25">
      <c r="F123" s="4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05ADA6-DA9C-4573-A1C7-900CAAC213BC}">
  <sheetPr>
    <tabColor theme="5"/>
  </sheetPr>
  <dimension ref="A1:H27"/>
  <sheetViews>
    <sheetView workbookViewId="0">
      <selection activeCell="C1" sqref="C1"/>
    </sheetView>
  </sheetViews>
  <sheetFormatPr baseColWidth="10" defaultColWidth="9.140625" defaultRowHeight="15" x14ac:dyDescent="0.25"/>
  <cols>
    <col min="1" max="1" width="14" customWidth="1"/>
    <col min="2" max="2" width="22" customWidth="1"/>
  </cols>
  <sheetData>
    <row r="1" spans="1:8" s="149" customFormat="1" ht="15.75" thickBot="1" x14ac:dyDescent="0.3">
      <c r="A1" s="150" t="s">
        <v>26</v>
      </c>
      <c r="B1" s="151" t="s">
        <v>631</v>
      </c>
      <c r="C1" s="152" t="s">
        <v>626</v>
      </c>
      <c r="D1" s="152" t="s">
        <v>188</v>
      </c>
      <c r="E1" s="152" t="s">
        <v>627</v>
      </c>
      <c r="F1" s="152" t="s">
        <v>628</v>
      </c>
      <c r="G1" s="152" t="s">
        <v>629</v>
      </c>
      <c r="H1" s="153" t="s">
        <v>630</v>
      </c>
    </row>
    <row r="2" spans="1:8" x14ac:dyDescent="0.25">
      <c r="A2" s="55" t="str">
        <f>'GAMMA-LAMBDA_full'!A2</f>
        <v>Banding</v>
      </c>
      <c r="B2" s="56" t="str">
        <f>'GAMMA-LAMBDA_full'!B2</f>
        <v>csl_ln.stan</v>
      </c>
      <c r="C2" s="57">
        <f>'GAMMA-LAMBDA_full'!C2</f>
        <v>0.8352990520091903</v>
      </c>
      <c r="D2" s="57">
        <f>'GAMMA-LAMBDA_full'!D2</f>
        <v>5.9685291991842726E-3</v>
      </c>
      <c r="E2" s="57">
        <f>'GAMMA-LAMBDA_full'!E2</f>
        <v>1.6527722405089821E-2</v>
      </c>
      <c r="F2" s="57">
        <f>'GAMMA-LAMBDA_full'!F2</f>
        <v>1.451282662068765E-3</v>
      </c>
      <c r="G2" s="57">
        <f>'GAMMA-LAMBDA_full'!M2</f>
        <v>0</v>
      </c>
      <c r="H2" s="19">
        <f>'GAMMA-LAMBDA_full'!N2</f>
        <v>0</v>
      </c>
    </row>
    <row r="3" spans="1:8" x14ac:dyDescent="0.25">
      <c r="A3" s="27" t="str">
        <f>'GAMMA-LAMBDA_full'!A3</f>
        <v>Biobio</v>
      </c>
      <c r="B3" s="10" t="str">
        <f>'GAMMA-LAMBDA_full'!B3</f>
        <v>csl_ln.stan</v>
      </c>
      <c r="C3" s="11">
        <f>'GAMMA-LAMBDA_full'!C3</f>
        <v>0.98582415861284789</v>
      </c>
      <c r="D3" s="11">
        <f>'GAMMA-LAMBDA_full'!D3</f>
        <v>1.938820819981979E-2</v>
      </c>
      <c r="E3" s="11">
        <f>'GAMMA-LAMBDA_full'!E3</f>
        <v>2.467750113693001E-2</v>
      </c>
      <c r="F3" s="11">
        <f>'GAMMA-LAMBDA_full'!F3</f>
        <v>3.5255193718071111E-3</v>
      </c>
      <c r="G3" s="11">
        <f>'GAMMA-LAMBDA_full'!M3</f>
        <v>0</v>
      </c>
      <c r="H3" s="15">
        <f>'GAMMA-LAMBDA_full'!N3</f>
        <v>0</v>
      </c>
    </row>
    <row r="4" spans="1:8" x14ac:dyDescent="0.25">
      <c r="A4" s="27" t="str">
        <f>'GAMMA-LAMBDA_full'!A4</f>
        <v>Chek Lap Kok</v>
      </c>
      <c r="B4" s="10" t="str">
        <f>'GAMMA-LAMBDA_full'!B4</f>
        <v>csl_power075.stan</v>
      </c>
      <c r="C4" s="11">
        <f>'GAMMA-LAMBDA_full'!C4</f>
        <v>0.62268930901719444</v>
      </c>
      <c r="D4" s="11">
        <f>'GAMMA-LAMBDA_full'!D4</f>
        <v>6.2133842327280631E-3</v>
      </c>
      <c r="E4" s="11">
        <f>'GAMMA-LAMBDA_full'!K4</f>
        <v>1.9316534554007409E-2</v>
      </c>
      <c r="F4" s="11">
        <f>'GAMMA-LAMBDA_full'!L4</f>
        <v>1.454786264769258E-3</v>
      </c>
      <c r="G4" s="11">
        <f>'GAMMA-LAMBDA_full'!M4</f>
        <v>0</v>
      </c>
      <c r="H4" s="15">
        <f>'GAMMA-LAMBDA_full'!N4</f>
        <v>0</v>
      </c>
    </row>
    <row r="5" spans="1:8" x14ac:dyDescent="0.25">
      <c r="A5" s="27" t="str">
        <f>'GAMMA-LAMBDA_full'!A5</f>
        <v>Chlef</v>
      </c>
      <c r="B5" s="10" t="str">
        <f>'GAMMA-LAMBDA_full'!B5</f>
        <v>csl_ln.stan</v>
      </c>
      <c r="C5" s="11">
        <f>'GAMMA-LAMBDA_full'!C5</f>
        <v>0.91769389854049466</v>
      </c>
      <c r="D5" s="11">
        <f>'GAMMA-LAMBDA_full'!D5</f>
        <v>0.1156074530991248</v>
      </c>
      <c r="E5" s="11">
        <f>'GAMMA-LAMBDA_full'!E5</f>
        <v>4.873090533995255E-2</v>
      </c>
      <c r="F5" s="11">
        <f>'GAMMA-LAMBDA_full'!F5</f>
        <v>2.0982591912694071E-2</v>
      </c>
      <c r="G5" s="11">
        <f>'GAMMA-LAMBDA_full'!M5</f>
        <v>0</v>
      </c>
      <c r="H5" s="15">
        <f>'GAMMA-LAMBDA_full'!N5</f>
        <v>0</v>
      </c>
    </row>
    <row r="6" spans="1:8" x14ac:dyDescent="0.25">
      <c r="A6" s="27" t="str">
        <f>'GAMMA-LAMBDA_full'!A6</f>
        <v>Firoozkooh</v>
      </c>
      <c r="B6" s="10" t="str">
        <f>'GAMMA-LAMBDA_full'!B6</f>
        <v>csl_powergamma.stan</v>
      </c>
      <c r="C6" s="11">
        <f>'GAMMA-LAMBDA_full'!C6</f>
        <v>0.91154322311577374</v>
      </c>
      <c r="D6" s="11">
        <f>'GAMMA-LAMBDA_full'!D6</f>
        <v>4.7852700849984964E-3</v>
      </c>
      <c r="E6" s="11">
        <f>'GAMMA-LAMBDA_full'!I6</f>
        <v>4.4689300251317343E-2</v>
      </c>
      <c r="F6" s="11">
        <f>'GAMMA-LAMBDA_full'!J6</f>
        <v>5.8625972488663951E-3</v>
      </c>
      <c r="G6" s="11">
        <f>'GAMMA-LAMBDA_full'!M6</f>
        <v>0.5801851094956102</v>
      </c>
      <c r="H6" s="15">
        <f>'GAMMA-LAMBDA_full'!N6</f>
        <v>5.1491626500684499E-2</v>
      </c>
    </row>
    <row r="7" spans="1:8" x14ac:dyDescent="0.25">
      <c r="A7" s="27" t="str">
        <f>'GAMMA-LAMBDA_full'!A7</f>
        <v>FBM-1</v>
      </c>
      <c r="B7" s="10" t="str">
        <f>'GAMMA-LAMBDA_full'!B7</f>
        <v>csl_log10.stan</v>
      </c>
      <c r="C7" s="11">
        <f>'GAMMA-LAMBDA_full'!C7</f>
        <v>0.91455725736114635</v>
      </c>
      <c r="D7" s="11">
        <f>'GAMMA-LAMBDA_full'!D7</f>
        <v>1.147755863680152E-2</v>
      </c>
      <c r="E7" s="11">
        <f>'GAMMA-LAMBDA_full'!G7</f>
        <v>1.5723287441977249E-2</v>
      </c>
      <c r="F7" s="11">
        <f>'GAMMA-LAMBDA_full'!H7</f>
        <v>5.8029476612144748E-3</v>
      </c>
      <c r="G7" s="11">
        <f>'GAMMA-LAMBDA_full'!M7</f>
        <v>0</v>
      </c>
      <c r="H7" s="15">
        <f>'GAMMA-LAMBDA_full'!N7</f>
        <v>0</v>
      </c>
    </row>
    <row r="8" spans="1:8" x14ac:dyDescent="0.25">
      <c r="A8" s="27" t="str">
        <f>'GAMMA-LAMBDA_full'!A8</f>
        <v>FBM-10</v>
      </c>
      <c r="B8" s="10" t="str">
        <f>'GAMMA-LAMBDA_full'!B8</f>
        <v>csl_log10.stan</v>
      </c>
      <c r="C8" s="11">
        <f>'GAMMA-LAMBDA_full'!C8</f>
        <v>0.90713917532861488</v>
      </c>
      <c r="D8" s="11">
        <f>'GAMMA-LAMBDA_full'!D8</f>
        <v>1.457167047087566E-2</v>
      </c>
      <c r="E8" s="11">
        <f>'GAMMA-LAMBDA_full'!G8</f>
        <v>4.7669007826415692E-2</v>
      </c>
      <c r="F8" s="11">
        <f>'GAMMA-LAMBDA_full'!H8</f>
        <v>8.3029955811745552E-3</v>
      </c>
      <c r="G8" s="11">
        <f>'GAMMA-LAMBDA_full'!M8</f>
        <v>0</v>
      </c>
      <c r="H8" s="15">
        <f>'GAMMA-LAMBDA_full'!N8</f>
        <v>0</v>
      </c>
    </row>
    <row r="9" spans="1:8" x14ac:dyDescent="0.25">
      <c r="A9" s="27" t="str">
        <f>'GAMMA-LAMBDA_full'!A9</f>
        <v>FBM-20</v>
      </c>
      <c r="B9" s="10" t="str">
        <f>'GAMMA-LAMBDA_full'!B9</f>
        <v>csl_log10.stan</v>
      </c>
      <c r="C9" s="11">
        <f>'GAMMA-LAMBDA_full'!C9</f>
        <v>0.7476614979374081</v>
      </c>
      <c r="D9" s="11">
        <f>'GAMMA-LAMBDA_full'!D9</f>
        <v>2.0884544233026971E-2</v>
      </c>
      <c r="E9" s="11">
        <f>'GAMMA-LAMBDA_full'!G9</f>
        <v>4.0464454193051572E-2</v>
      </c>
      <c r="F9" s="11">
        <f>'GAMMA-LAMBDA_full'!H9</f>
        <v>1.2383139602646601E-2</v>
      </c>
      <c r="G9" s="11">
        <f>'GAMMA-LAMBDA_full'!M9</f>
        <v>0</v>
      </c>
      <c r="H9" s="15">
        <f>'GAMMA-LAMBDA_full'!N9</f>
        <v>0</v>
      </c>
    </row>
    <row r="10" spans="1:8" x14ac:dyDescent="0.25">
      <c r="A10" s="27" t="str">
        <f>'GAMMA-LAMBDA_full'!A10</f>
        <v>FBM-30</v>
      </c>
      <c r="B10" s="10" t="str">
        <f>'GAMMA-LAMBDA_full'!B10</f>
        <v>csl_log10.stan</v>
      </c>
      <c r="C10" s="11">
        <f>'GAMMA-LAMBDA_full'!C10</f>
        <v>0.6864169711512369</v>
      </c>
      <c r="D10" s="11">
        <f>'GAMMA-LAMBDA_full'!D10</f>
        <v>8.1895896625779133E-3</v>
      </c>
      <c r="E10" s="11">
        <f>'GAMMA-LAMBDA_full'!G10</f>
        <v>2.6722960840547091E-2</v>
      </c>
      <c r="F10" s="11">
        <f>'GAMMA-LAMBDA_full'!H10</f>
        <v>5.2028590053081764E-3</v>
      </c>
      <c r="G10" s="11">
        <f>'GAMMA-LAMBDA_full'!M10</f>
        <v>0</v>
      </c>
      <c r="H10" s="15">
        <f>'GAMMA-LAMBDA_full'!N10</f>
        <v>0</v>
      </c>
    </row>
    <row r="11" spans="1:8" x14ac:dyDescent="0.25">
      <c r="A11" s="27" t="str">
        <f>'GAMMA-LAMBDA_full'!A11</f>
        <v>Fraser River</v>
      </c>
      <c r="B11" s="10" t="str">
        <f>'GAMMA-LAMBDA_full'!B11</f>
        <v>csl_log10.stan</v>
      </c>
      <c r="C11" s="11">
        <f>'GAMMA-LAMBDA_full'!C11</f>
        <v>1.198282825623296</v>
      </c>
      <c r="D11" s="11">
        <f>'GAMMA-LAMBDA_full'!D11</f>
        <v>3.6620630264535249E-2</v>
      </c>
      <c r="E11" s="11">
        <f>'GAMMA-LAMBDA_full'!G11</f>
        <v>0.12977905270866341</v>
      </c>
      <c r="F11" s="11">
        <f>'GAMMA-LAMBDA_full'!H11</f>
        <v>1.483370632914488E-2</v>
      </c>
      <c r="G11" s="11">
        <f>'GAMMA-LAMBDA_full'!M11</f>
        <v>0</v>
      </c>
      <c r="H11" s="15">
        <f>'GAMMA-LAMBDA_full'!N11</f>
        <v>0</v>
      </c>
    </row>
    <row r="12" spans="1:8" x14ac:dyDescent="0.25">
      <c r="A12" s="27" t="str">
        <f>'GAMMA-LAMBDA_full'!A12</f>
        <v>JCA</v>
      </c>
      <c r="B12" s="10" t="str">
        <f>'GAMMA-LAMBDA_full'!B12</f>
        <v>csl_ln.stan</v>
      </c>
      <c r="C12" s="11">
        <f>'GAMMA-LAMBDA_full'!C12</f>
        <v>0.93181787225748403</v>
      </c>
      <c r="D12" s="11">
        <f>'GAMMA-LAMBDA_full'!D12</f>
        <v>0.10018227460598381</v>
      </c>
      <c r="E12" s="11">
        <f>'GAMMA-LAMBDA_full'!E12</f>
        <v>6.4404950660147356E-2</v>
      </c>
      <c r="F12" s="11">
        <f>'GAMMA-LAMBDA_full'!F12</f>
        <v>1.718613954305136E-2</v>
      </c>
      <c r="G12" s="11">
        <f>'GAMMA-LAMBDA_full'!M12</f>
        <v>0</v>
      </c>
      <c r="H12" s="15">
        <f>'GAMMA-LAMBDA_full'!N12</f>
        <v>0</v>
      </c>
    </row>
    <row r="13" spans="1:8" x14ac:dyDescent="0.25">
      <c r="A13" s="27" t="str">
        <f>'GAMMA-LAMBDA_full'!A13</f>
        <v>Monterey 0/30</v>
      </c>
      <c r="B13" s="10" t="str">
        <f>'GAMMA-LAMBDA_full'!B13</f>
        <v>csl_powergamma.stan</v>
      </c>
      <c r="C13" s="11">
        <f>'GAMMA-LAMBDA_full'!C13</f>
        <v>0.85317468634077009</v>
      </c>
      <c r="D13" s="11">
        <f>'GAMMA-LAMBDA_full'!D13</f>
        <v>8.7701415001212452E-3</v>
      </c>
      <c r="E13" s="11">
        <f>'GAMMA-LAMBDA_full'!I13</f>
        <v>2.3466436834985342E-2</v>
      </c>
      <c r="F13" s="11">
        <f>'GAMMA-LAMBDA_full'!J13</f>
        <v>8.8948852464375231E-3</v>
      </c>
      <c r="G13" s="11">
        <f>'GAMMA-LAMBDA_full'!M13</f>
        <v>0.58632874777129507</v>
      </c>
      <c r="H13" s="15">
        <f>'GAMMA-LAMBDA_full'!N13</f>
        <v>0.13744427122141159</v>
      </c>
    </row>
    <row r="14" spans="1:8" x14ac:dyDescent="0.25">
      <c r="A14" s="27" t="str">
        <f>'GAMMA-LAMBDA_full'!A14</f>
        <v>Ottawa-0</v>
      </c>
      <c r="B14" s="10" t="str">
        <f>'GAMMA-LAMBDA_full'!B14</f>
        <v>csl_powergamma.stan</v>
      </c>
      <c r="C14" s="11">
        <f>'GAMMA-LAMBDA_full'!C14</f>
        <v>0.77263180395188502</v>
      </c>
      <c r="D14" s="11">
        <f>'GAMMA-LAMBDA_full'!D14</f>
        <v>3.0904352824874561E-2</v>
      </c>
      <c r="E14" s="11">
        <f>'GAMMA-LAMBDA_full'!I14</f>
        <v>7.3031537118591033E-2</v>
      </c>
      <c r="F14" s="11">
        <f>'GAMMA-LAMBDA_full'!J14</f>
        <v>3.1584223077932433E-2</v>
      </c>
      <c r="G14" s="11">
        <f>'GAMMA-LAMBDA_full'!M14</f>
        <v>0.25116832702024328</v>
      </c>
      <c r="H14" s="15">
        <f>'GAMMA-LAMBDA_full'!N14</f>
        <v>9.7552895254070224E-2</v>
      </c>
    </row>
    <row r="15" spans="1:8" x14ac:dyDescent="0.25">
      <c r="A15" s="27" t="str">
        <f>'GAMMA-LAMBDA_full'!A15</f>
        <v>Ottawa-5</v>
      </c>
      <c r="B15" s="10" t="str">
        <f>'GAMMA-LAMBDA_full'!B15</f>
        <v>csl_powergamma.stan</v>
      </c>
      <c r="C15" s="11">
        <f>'GAMMA-LAMBDA_full'!C15</f>
        <v>0.77471005705790097</v>
      </c>
      <c r="D15" s="11">
        <f>'GAMMA-LAMBDA_full'!D15</f>
        <v>3.8396363673115733E-2</v>
      </c>
      <c r="E15" s="11">
        <f>'GAMMA-LAMBDA_full'!I15</f>
        <v>9.2969221928451681E-2</v>
      </c>
      <c r="F15" s="11">
        <f>'GAMMA-LAMBDA_full'!J15</f>
        <v>3.7648586992513999E-2</v>
      </c>
      <c r="G15" s="11">
        <f>'GAMMA-LAMBDA_full'!M15</f>
        <v>0.23166709663128479</v>
      </c>
      <c r="H15" s="15">
        <f>'GAMMA-LAMBDA_full'!N15</f>
        <v>9.9188012703612369E-2</v>
      </c>
    </row>
    <row r="16" spans="1:8" x14ac:dyDescent="0.25">
      <c r="A16" s="27" t="str">
        <f>'GAMMA-LAMBDA_full'!A16</f>
        <v>Ottawa-10</v>
      </c>
      <c r="B16" s="10" t="str">
        <f>'GAMMA-LAMBDA_full'!B16</f>
        <v>csl_powergamma.stan</v>
      </c>
      <c r="C16" s="11">
        <f>'GAMMA-LAMBDA_full'!C16</f>
        <v>0.66236021474799855</v>
      </c>
      <c r="D16" s="11">
        <f>'GAMMA-LAMBDA_full'!D16</f>
        <v>4.7577464998349639E-2</v>
      </c>
      <c r="E16" s="11">
        <f>'GAMMA-LAMBDA_full'!I16</f>
        <v>5.5974412533998312E-2</v>
      </c>
      <c r="F16" s="11">
        <f>'GAMMA-LAMBDA_full'!J16</f>
        <v>3.6872479520979211E-2</v>
      </c>
      <c r="G16" s="11">
        <f>'GAMMA-LAMBDA_full'!M16</f>
        <v>0.35275353003893978</v>
      </c>
      <c r="H16" s="15">
        <f>'GAMMA-LAMBDA_full'!N16</f>
        <v>0.2453056115528166</v>
      </c>
    </row>
    <row r="17" spans="1:8" x14ac:dyDescent="0.25">
      <c r="A17" s="27" t="str">
        <f>'GAMMA-LAMBDA_full'!A17</f>
        <v>Ottawa-15</v>
      </c>
      <c r="B17" s="10" t="str">
        <f>'GAMMA-LAMBDA_full'!B17</f>
        <v>csl_powergamma.stan</v>
      </c>
      <c r="C17" s="11">
        <f>'GAMMA-LAMBDA_full'!C17</f>
        <v>0.61921804781043466</v>
      </c>
      <c r="D17" s="11">
        <f>'GAMMA-LAMBDA_full'!D17</f>
        <v>3.8054995308966187E-2</v>
      </c>
      <c r="E17" s="11">
        <f>'GAMMA-LAMBDA_full'!I17</f>
        <v>5.860822998332102E-2</v>
      </c>
      <c r="F17" s="11">
        <f>'GAMMA-LAMBDA_full'!J17</f>
        <v>3.5022562734334489E-2</v>
      </c>
      <c r="G17" s="11">
        <f>'GAMMA-LAMBDA_full'!M17</f>
        <v>0.39600037016177098</v>
      </c>
      <c r="H17" s="15">
        <f>'GAMMA-LAMBDA_full'!N17</f>
        <v>0.20444909099154979</v>
      </c>
    </row>
    <row r="18" spans="1:8" x14ac:dyDescent="0.25">
      <c r="A18" s="27" t="str">
        <f>'GAMMA-LAMBDA_full'!A18</f>
        <v>Reid Bedford</v>
      </c>
      <c r="B18" s="10" t="str">
        <f>'GAMMA-LAMBDA_full'!B18</f>
        <v>csl_log10.stan</v>
      </c>
      <c r="C18" s="11">
        <f>'GAMMA-LAMBDA_full'!C18</f>
        <v>1.013165657937863</v>
      </c>
      <c r="D18" s="11">
        <f>'GAMMA-LAMBDA_full'!D18</f>
        <v>5.2005400127046283E-2</v>
      </c>
      <c r="E18" s="11">
        <f>'GAMMA-LAMBDA_full'!G18</f>
        <v>6.5956579787130071E-2</v>
      </c>
      <c r="F18" s="11">
        <f>'GAMMA-LAMBDA_full'!H18</f>
        <v>2.0491619416899261E-2</v>
      </c>
      <c r="G18" s="11">
        <f>'GAMMA-LAMBDA_full'!M18</f>
        <v>0</v>
      </c>
      <c r="H18" s="15">
        <f>'GAMMA-LAMBDA_full'!N18</f>
        <v>0</v>
      </c>
    </row>
    <row r="19" spans="1:8" x14ac:dyDescent="0.25">
      <c r="A19" s="27" t="str">
        <f>'GAMMA-LAMBDA_full'!A19</f>
        <v>Sacramento</v>
      </c>
      <c r="B19" s="10" t="str">
        <f>'GAMMA-LAMBDA_full'!B19</f>
        <v>csl_powergamma.stan</v>
      </c>
      <c r="C19" s="11">
        <f>'GAMMA-LAMBDA_full'!C19</f>
        <v>0.86115358333488423</v>
      </c>
      <c r="D19" s="11">
        <f>'GAMMA-LAMBDA_full'!D19</f>
        <v>4.0838599961269106E-3</v>
      </c>
      <c r="E19" s="11">
        <f>'GAMMA-LAMBDA_full'!I19</f>
        <v>2.9523588199538039E-2</v>
      </c>
      <c r="F19" s="11">
        <f>'GAMMA-LAMBDA_full'!J19</f>
        <v>4.3588604628665324E-3</v>
      </c>
      <c r="G19" s="11">
        <f>'GAMMA-LAMBDA_full'!M19</f>
        <v>0.88221757739009321</v>
      </c>
      <c r="H19" s="15">
        <f>'GAMMA-LAMBDA_full'!N19</f>
        <v>7.7889798048109735E-2</v>
      </c>
    </row>
    <row r="20" spans="1:8" x14ac:dyDescent="0.25">
      <c r="A20" s="27" t="str">
        <f>'GAMMA-LAMBDA_full'!A20</f>
        <v>San Carlo</v>
      </c>
      <c r="B20" s="10" t="str">
        <f>'GAMMA-LAMBDA_full'!B20</f>
        <v>csl_powergamma.stan</v>
      </c>
      <c r="C20" s="11">
        <f>'GAMMA-LAMBDA_full'!C20</f>
        <v>0.95466406843525098</v>
      </c>
      <c r="D20" s="11">
        <f>'GAMMA-LAMBDA_full'!D20</f>
        <v>3.769775284396263E-2</v>
      </c>
      <c r="E20" s="11">
        <f>'GAMMA-LAMBDA_full'!I20</f>
        <v>9.5380911738114957E-2</v>
      </c>
      <c r="F20" s="11">
        <f>'GAMMA-LAMBDA_full'!J20</f>
        <v>2.9466955315265879E-2</v>
      </c>
      <c r="G20" s="11">
        <f>'GAMMA-LAMBDA_full'!M20</f>
        <v>0.68599044965083145</v>
      </c>
      <c r="H20" s="15">
        <f>'GAMMA-LAMBDA_full'!N20</f>
        <v>0.11435913039026779</v>
      </c>
    </row>
    <row r="21" spans="1:8" x14ac:dyDescent="0.25">
      <c r="A21" s="27" t="str">
        <f>'GAMMA-LAMBDA_full'!A21</f>
        <v>Ticino</v>
      </c>
      <c r="B21" s="10" t="str">
        <f>'GAMMA-LAMBDA_full'!B21</f>
        <v>csl_power05.stan</v>
      </c>
      <c r="C21" s="11">
        <f>'GAMMA-LAMBDA_full'!C21</f>
        <v>0.9152526990620371</v>
      </c>
      <c r="D21" s="11">
        <f>'GAMMA-LAMBDA_full'!D21</f>
        <v>1.4408202463317501E-2</v>
      </c>
      <c r="E21" s="11">
        <f>'GAMMA-LAMBDA_full'!I21</f>
        <v>4.2463747707128408E-2</v>
      </c>
      <c r="F21" s="11">
        <f>'GAMMA-LAMBDA_full'!J21</f>
        <v>6.2364396384490513E-3</v>
      </c>
      <c r="G21" s="11">
        <f>'GAMMA-LAMBDA_full'!M21</f>
        <v>0</v>
      </c>
      <c r="H21" s="15">
        <f>'GAMMA-LAMBDA_full'!N21</f>
        <v>0</v>
      </c>
    </row>
    <row r="22" spans="1:8" x14ac:dyDescent="0.25">
      <c r="A22" s="27" t="str">
        <f>'GAMMA-LAMBDA_full'!A22</f>
        <v>Tin Shui Wai</v>
      </c>
      <c r="B22" s="10" t="str">
        <f>'GAMMA-LAMBDA_full'!B22</f>
        <v>csl_power075.stan</v>
      </c>
      <c r="C22" s="11">
        <f>'GAMMA-LAMBDA_full'!C22</f>
        <v>0.59483089490428875</v>
      </c>
      <c r="D22" s="11">
        <f>'GAMMA-LAMBDA_full'!D22</f>
        <v>6.2490184341568661E-3</v>
      </c>
      <c r="E22" s="11">
        <f>'GAMMA-LAMBDA_full'!K22</f>
        <v>1.7148571729922291E-2</v>
      </c>
      <c r="F22" s="11">
        <f>'GAMMA-LAMBDA_full'!L22</f>
        <v>1.367972427510812E-3</v>
      </c>
      <c r="G22" s="11">
        <f>'GAMMA-LAMBDA_full'!M22</f>
        <v>0</v>
      </c>
      <c r="H22" s="15">
        <f>'GAMMA-LAMBDA_full'!N22</f>
        <v>0</v>
      </c>
    </row>
    <row r="23" spans="1:8" x14ac:dyDescent="0.25">
      <c r="A23" s="27" t="str">
        <f>'GAMMA-LAMBDA_full'!A23</f>
        <v>Toyoura</v>
      </c>
      <c r="B23" s="10" t="str">
        <f>'GAMMA-LAMBDA_full'!B23</f>
        <v>csl_powergamma.stan</v>
      </c>
      <c r="C23" s="11">
        <f>'GAMMA-LAMBDA_full'!C23</f>
        <v>0.93131250850924874</v>
      </c>
      <c r="D23" s="11">
        <f>'GAMMA-LAMBDA_full'!D23</f>
        <v>2.4997154050526828E-3</v>
      </c>
      <c r="E23" s="11">
        <f>'GAMMA-LAMBDA_full'!I23</f>
        <v>1.6722666927077679E-2</v>
      </c>
      <c r="F23" s="11">
        <f>'GAMMA-LAMBDA_full'!J23</f>
        <v>1.521669810410034E-3</v>
      </c>
      <c r="G23" s="11">
        <f>'GAMMA-LAMBDA_full'!M23</f>
        <v>0.73488869699065429</v>
      </c>
      <c r="H23" s="15">
        <f>'GAMMA-LAMBDA_full'!N23</f>
        <v>2.4659929557397771E-2</v>
      </c>
    </row>
    <row r="24" spans="1:8" x14ac:dyDescent="0.25">
      <c r="A24" s="27" t="str">
        <f>'GAMMA-LAMBDA_full'!A24</f>
        <v>TP Lisbon</v>
      </c>
      <c r="B24" s="10" t="str">
        <f>'GAMMA-LAMBDA_full'!B24</f>
        <v>csl_ln.stan</v>
      </c>
      <c r="C24" s="11">
        <f>'GAMMA-LAMBDA_full'!C24</f>
        <v>1.1243332461545681</v>
      </c>
      <c r="D24" s="11">
        <f>'GAMMA-LAMBDA_full'!D24</f>
        <v>1.052782551265442E-2</v>
      </c>
      <c r="E24" s="11">
        <f>'GAMMA-LAMBDA_full'!E24</f>
        <v>4.5913564754168412E-2</v>
      </c>
      <c r="F24" s="11">
        <f>'GAMMA-LAMBDA_full'!F24</f>
        <v>2.0355263998208372E-3</v>
      </c>
      <c r="G24" s="11">
        <f>'GAMMA-LAMBDA_full'!M24</f>
        <v>0</v>
      </c>
      <c r="H24" s="15">
        <f>'GAMMA-LAMBDA_full'!N24</f>
        <v>0</v>
      </c>
    </row>
    <row r="25" spans="1:8" x14ac:dyDescent="0.25">
      <c r="A25" s="27" t="str">
        <f>'GAMMA-LAMBDA_full'!A25</f>
        <v>Tsuen Kwan O</v>
      </c>
      <c r="B25" s="10" t="str">
        <f>'GAMMA-LAMBDA_full'!B25</f>
        <v>csl_power075.stan</v>
      </c>
      <c r="C25" s="11">
        <f>'GAMMA-LAMBDA_full'!C25</f>
        <v>0.81847269992765326</v>
      </c>
      <c r="D25" s="11">
        <f>'GAMMA-LAMBDA_full'!D25</f>
        <v>6.3967126778951746E-3</v>
      </c>
      <c r="E25" s="11">
        <f>'GAMMA-LAMBDA_full'!K25</f>
        <v>2.5879477442389179E-2</v>
      </c>
      <c r="F25" s="11">
        <f>'GAMMA-LAMBDA_full'!L25</f>
        <v>1.3069975120297589E-3</v>
      </c>
      <c r="G25" s="11">
        <f>'GAMMA-LAMBDA_full'!M25</f>
        <v>0</v>
      </c>
      <c r="H25" s="15">
        <f>'GAMMA-LAMBDA_full'!N25</f>
        <v>0</v>
      </c>
    </row>
    <row r="26" spans="1:8" x14ac:dyDescent="0.25">
      <c r="A26" s="27" t="str">
        <f>'GAMMA-LAMBDA_full'!A26</f>
        <v>Tung Chung</v>
      </c>
      <c r="B26" s="10" t="str">
        <f>'GAMMA-LAMBDA_full'!B26</f>
        <v>csl_power075.stan</v>
      </c>
      <c r="C26" s="11">
        <f>'GAMMA-LAMBDA_full'!C26</f>
        <v>0.89606331121407834</v>
      </c>
      <c r="D26" s="11">
        <f>'GAMMA-LAMBDA_full'!D26</f>
        <v>6.721157705726565E-3</v>
      </c>
      <c r="E26" s="11">
        <f>'GAMMA-LAMBDA_full'!K26</f>
        <v>4.7346030364679707E-2</v>
      </c>
      <c r="F26" s="11">
        <f>'GAMMA-LAMBDA_full'!L26</f>
        <v>2.6746129452841932E-3</v>
      </c>
      <c r="G26" s="11">
        <f>'GAMMA-LAMBDA_full'!M26</f>
        <v>0</v>
      </c>
      <c r="H26" s="15">
        <f>'GAMMA-LAMBDA_full'!N26</f>
        <v>0</v>
      </c>
    </row>
    <row r="27" spans="1:8" ht="15.75" thickBot="1" x14ac:dyDescent="0.3">
      <c r="A27" s="29" t="str">
        <f>'GAMMA-LAMBDA_full'!A27</f>
        <v>West Kowloon</v>
      </c>
      <c r="B27" s="30" t="str">
        <f>'GAMMA-LAMBDA_full'!B27</f>
        <v>csl_power075.stan</v>
      </c>
      <c r="C27" s="53">
        <f>'GAMMA-LAMBDA_full'!C27</f>
        <v>0.56071534368413856</v>
      </c>
      <c r="D27" s="53">
        <f>'GAMMA-LAMBDA_full'!D27</f>
        <v>3.2006291452097661E-3</v>
      </c>
      <c r="E27" s="53">
        <f>'GAMMA-LAMBDA_full'!K27</f>
        <v>1.697387994286307E-2</v>
      </c>
      <c r="F27" s="53">
        <f>'GAMMA-LAMBDA_full'!L27</f>
        <v>8.0780900091423282E-4</v>
      </c>
      <c r="G27" s="53">
        <f>'GAMMA-LAMBDA_full'!M27</f>
        <v>0</v>
      </c>
      <c r="H27" s="17">
        <f>'GAMMA-LAMBDA_full'!N27</f>
        <v>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2564AC-6EB3-4BD3-8793-21C56C6E52A3}">
  <sheetPr>
    <tabColor theme="5"/>
  </sheetPr>
  <dimension ref="A1:F581"/>
  <sheetViews>
    <sheetView zoomScale="175" zoomScaleNormal="175" workbookViewId="0">
      <selection activeCell="F1" sqref="A1:F1"/>
    </sheetView>
  </sheetViews>
  <sheetFormatPr baseColWidth="10" defaultRowHeight="15" x14ac:dyDescent="0.25"/>
  <sheetData>
    <row r="1" spans="1:6" ht="15.75" thickBot="1" x14ac:dyDescent="0.3">
      <c r="A1" s="21" t="s">
        <v>86</v>
      </c>
      <c r="B1" s="67" t="s">
        <v>26</v>
      </c>
      <c r="C1" s="151" t="s">
        <v>1015</v>
      </c>
      <c r="D1" s="151" t="s">
        <v>1016</v>
      </c>
      <c r="E1" s="151" t="s">
        <v>633</v>
      </c>
      <c r="F1" s="168" t="s">
        <v>632</v>
      </c>
    </row>
    <row r="2" spans="1:6" x14ac:dyDescent="0.25">
      <c r="A2" s="172">
        <v>1</v>
      </c>
      <c r="B2" s="56" t="str">
        <f>DB!C88</f>
        <v>Banding</v>
      </c>
      <c r="C2" s="57">
        <f>DB!BF88</f>
        <v>4.1169686708368038E-4</v>
      </c>
      <c r="D2" s="57">
        <f>DB!BG88</f>
        <v>3.4449874189691459E-3</v>
      </c>
      <c r="E2" s="57">
        <f>DB!M88</f>
        <v>9.7611242942059154E-2</v>
      </c>
      <c r="F2" s="184">
        <f>DB!N88</f>
        <v>9.4879026129290576E-3</v>
      </c>
    </row>
    <row r="3" spans="1:6" x14ac:dyDescent="0.25">
      <c r="A3" s="70">
        <v>2</v>
      </c>
      <c r="B3" s="10" t="str">
        <f>DB!C89</f>
        <v>Banding</v>
      </c>
      <c r="C3" s="11">
        <f>DB!BF89</f>
        <v>-7.6058319826054757E-3</v>
      </c>
      <c r="D3" s="11">
        <f>DB!BG89</f>
        <v>3.4335940003805822E-3</v>
      </c>
      <c r="E3" s="11">
        <f>DB!M89</f>
        <v>9.7611242942059154E-2</v>
      </c>
      <c r="F3" s="179">
        <f>DB!N89</f>
        <v>9.4879026129290576E-3</v>
      </c>
    </row>
    <row r="4" spans="1:6" x14ac:dyDescent="0.25">
      <c r="A4" s="70">
        <v>3</v>
      </c>
      <c r="B4" s="10" t="str">
        <f>DB!C90</f>
        <v>Banding</v>
      </c>
      <c r="C4" s="11">
        <f>DB!BF90</f>
        <v>-7.5870935649178161E-3</v>
      </c>
      <c r="D4" s="11">
        <f>DB!BG90</f>
        <v>3.4313661601293082E-3</v>
      </c>
      <c r="E4" s="11">
        <f>DB!M90</f>
        <v>9.7611242942059154E-2</v>
      </c>
      <c r="F4" s="179">
        <f>DB!N90</f>
        <v>9.4879026129290576E-3</v>
      </c>
    </row>
    <row r="5" spans="1:6" x14ac:dyDescent="0.25">
      <c r="A5" s="70">
        <v>4</v>
      </c>
      <c r="B5" s="10" t="str">
        <f>DB!C91</f>
        <v>Banding</v>
      </c>
      <c r="C5" s="11">
        <f>DB!BF91</f>
        <v>-2.1586520255697059E-2</v>
      </c>
      <c r="D5" s="11">
        <f>DB!BG91</f>
        <v>3.4357303350168269E-3</v>
      </c>
      <c r="E5" s="11">
        <f>DB!M91</f>
        <v>0.12678114107256161</v>
      </c>
      <c r="F5" s="179">
        <f>DB!N91</f>
        <v>3.408638367484481E-2</v>
      </c>
    </row>
    <row r="6" spans="1:6" x14ac:dyDescent="0.25">
      <c r="A6" s="70">
        <v>5</v>
      </c>
      <c r="B6" s="10" t="str">
        <f>DB!C92</f>
        <v>Banding</v>
      </c>
      <c r="C6" s="11">
        <f>DB!BF92</f>
        <v>-1.558221813687968E-2</v>
      </c>
      <c r="D6" s="11">
        <f>DB!BG92</f>
        <v>3.447868745111837E-3</v>
      </c>
      <c r="E6" s="11">
        <f>DB!M92</f>
        <v>0.12678114107256161</v>
      </c>
      <c r="F6" s="179">
        <f>DB!N92</f>
        <v>3.408638367484481E-2</v>
      </c>
    </row>
    <row r="7" spans="1:6" x14ac:dyDescent="0.25">
      <c r="A7" s="70">
        <v>6</v>
      </c>
      <c r="B7" s="10" t="str">
        <f>DB!C93</f>
        <v>Banding</v>
      </c>
      <c r="C7" s="11">
        <f>DB!BF93</f>
        <v>-8.1594546888596839E-2</v>
      </c>
      <c r="D7" s="11">
        <f>DB!BG93</f>
        <v>3.4270186156230499E-3</v>
      </c>
      <c r="E7" s="11">
        <f>DB!M93</f>
        <v>0.15985765844916369</v>
      </c>
      <c r="F7" s="179">
        <f>DB!N93</f>
        <v>2.413955794263023E-2</v>
      </c>
    </row>
    <row r="8" spans="1:6" x14ac:dyDescent="0.25">
      <c r="A8" s="70">
        <v>7</v>
      </c>
      <c r="B8" s="10" t="str">
        <f>DB!C94</f>
        <v>Banding</v>
      </c>
      <c r="C8" s="11">
        <f>DB!BF94</f>
        <v>-0.10260218294661359</v>
      </c>
      <c r="D8" s="11">
        <f>DB!BG94</f>
        <v>3.4285390358323089E-3</v>
      </c>
      <c r="E8" s="11">
        <f>DB!M94</f>
        <v>0.15985765844916369</v>
      </c>
      <c r="F8" s="179">
        <f>DB!N94</f>
        <v>2.413955794263023E-2</v>
      </c>
    </row>
    <row r="9" spans="1:6" x14ac:dyDescent="0.25">
      <c r="A9" s="70">
        <v>8</v>
      </c>
      <c r="B9" s="10" t="str">
        <f>DB!C95</f>
        <v>Banding</v>
      </c>
      <c r="C9" s="11">
        <f>DB!BF95</f>
        <v>-0.1115788570925088</v>
      </c>
      <c r="D9" s="11">
        <f>DB!BG95</f>
        <v>3.4607878551600581E-3</v>
      </c>
      <c r="E9" s="11">
        <f>DB!M95</f>
        <v>0.15985765844916369</v>
      </c>
      <c r="F9" s="179">
        <f>DB!N95</f>
        <v>2.413955794263023E-2</v>
      </c>
    </row>
    <row r="10" spans="1:6" x14ac:dyDescent="0.25">
      <c r="A10" s="70">
        <v>9</v>
      </c>
      <c r="B10" s="10" t="str">
        <f>DB!C330</f>
        <v>Biobio</v>
      </c>
      <c r="C10" s="11">
        <f>DB!BF330</f>
        <v>-0.1047246111477888</v>
      </c>
      <c r="D10" s="11">
        <f>DB!BG330</f>
        <v>6.7441109297193226E-3</v>
      </c>
      <c r="E10" s="11">
        <f>DB!M330</f>
        <v>0.1725042690956827</v>
      </c>
      <c r="F10" s="179">
        <f>DB!N330</f>
        <v>1.248978976364655E-2</v>
      </c>
    </row>
    <row r="11" spans="1:6" x14ac:dyDescent="0.25">
      <c r="A11" s="70">
        <v>10</v>
      </c>
      <c r="B11" s="10" t="str">
        <f>DB!C331</f>
        <v>Biobio</v>
      </c>
      <c r="C11" s="11">
        <f>DB!BF331</f>
        <v>-9.9978609149656422E-2</v>
      </c>
      <c r="D11" s="11">
        <f>DB!BG331</f>
        <v>6.7187540285491123E-3</v>
      </c>
      <c r="E11" s="11">
        <f>DB!M331</f>
        <v>0.1725042690956827</v>
      </c>
      <c r="F11" s="179">
        <f>DB!N331</f>
        <v>1.248978976364655E-2</v>
      </c>
    </row>
    <row r="12" spans="1:6" x14ac:dyDescent="0.25">
      <c r="A12" s="70">
        <v>11</v>
      </c>
      <c r="B12" s="10" t="str">
        <f>DB!C332</f>
        <v>Biobio</v>
      </c>
      <c r="C12" s="11">
        <f>DB!BF332</f>
        <v>-0.1100013769507226</v>
      </c>
      <c r="D12" s="11">
        <f>DB!BG332</f>
        <v>6.768220146906449E-3</v>
      </c>
      <c r="E12" s="11">
        <f>DB!M332</f>
        <v>0.1725042690956827</v>
      </c>
      <c r="F12" s="179">
        <f>DB!N332</f>
        <v>1.248978976364655E-2</v>
      </c>
    </row>
    <row r="13" spans="1:6" x14ac:dyDescent="0.25">
      <c r="A13" s="70">
        <v>12</v>
      </c>
      <c r="B13" s="10" t="str">
        <f>DB!C333</f>
        <v>Biobio</v>
      </c>
      <c r="C13" s="11">
        <f>DB!BF333</f>
        <v>-0.1704765654821257</v>
      </c>
      <c r="D13" s="11">
        <f>DB!BG333</f>
        <v>5.0056828096699301E-3</v>
      </c>
      <c r="E13" s="11">
        <f>DB!M333</f>
        <v>0.21718616449432221</v>
      </c>
      <c r="F13" s="179">
        <f>DB!N333</f>
        <v>1.5163481371828059E-2</v>
      </c>
    </row>
    <row r="14" spans="1:6" x14ac:dyDescent="0.25">
      <c r="A14" s="70">
        <v>13</v>
      </c>
      <c r="B14" s="10" t="str">
        <f>DB!C334</f>
        <v>Biobio</v>
      </c>
      <c r="C14" s="11">
        <f>DB!BF334</f>
        <v>-0.20020654329206791</v>
      </c>
      <c r="D14" s="11">
        <f>DB!BG334</f>
        <v>4.9867225994778457E-3</v>
      </c>
      <c r="E14" s="11">
        <f>DB!M334</f>
        <v>0.21718616449432221</v>
      </c>
      <c r="F14" s="179">
        <f>DB!N334</f>
        <v>1.5163481371828059E-2</v>
      </c>
    </row>
    <row r="15" spans="1:6" x14ac:dyDescent="0.25">
      <c r="A15" s="70">
        <v>14</v>
      </c>
      <c r="B15" s="10" t="str">
        <f>DB!C335</f>
        <v>Biobio</v>
      </c>
      <c r="C15" s="11">
        <f>DB!BF335</f>
        <v>-0.1623111440098399</v>
      </c>
      <c r="D15" s="11">
        <f>DB!BG335</f>
        <v>4.9872616676214267E-3</v>
      </c>
      <c r="E15" s="11">
        <f>DB!M335</f>
        <v>0.21718616449432221</v>
      </c>
      <c r="F15" s="179">
        <f>DB!N335</f>
        <v>1.5163481371828059E-2</v>
      </c>
    </row>
    <row r="16" spans="1:6" x14ac:dyDescent="0.25">
      <c r="A16" s="70">
        <v>15</v>
      </c>
      <c r="B16" s="10" t="str">
        <f>DB!C336</f>
        <v>Biobio</v>
      </c>
      <c r="C16" s="11">
        <f>DB!BF336</f>
        <v>-0.18629909049470181</v>
      </c>
      <c r="D16" s="11">
        <f>DB!BG336</f>
        <v>4.9991302181550644E-3</v>
      </c>
      <c r="E16" s="11">
        <f>DB!M336</f>
        <v>0.21718616449432221</v>
      </c>
      <c r="F16" s="179">
        <f>DB!N336</f>
        <v>1.5163481371828059E-2</v>
      </c>
    </row>
    <row r="17" spans="1:6" x14ac:dyDescent="0.25">
      <c r="A17" s="70">
        <v>16</v>
      </c>
      <c r="B17" s="10" t="str">
        <f>DB!C337</f>
        <v>Biobio</v>
      </c>
      <c r="C17" s="11">
        <f>DB!BF337</f>
        <v>-0.17047474073457841</v>
      </c>
      <c r="D17" s="11">
        <f>DB!BG337</f>
        <v>5.0083262495392317E-3</v>
      </c>
      <c r="E17" s="11">
        <f>DB!M337</f>
        <v>0.2147389979161746</v>
      </c>
      <c r="F17" s="179">
        <f>DB!N337</f>
        <v>1.706227400751191E-2</v>
      </c>
    </row>
    <row r="18" spans="1:6" x14ac:dyDescent="0.25">
      <c r="A18" s="70">
        <v>17</v>
      </c>
      <c r="B18" s="10" t="str">
        <f>DB!C338</f>
        <v>Biobio</v>
      </c>
      <c r="C18" s="11">
        <f>DB!BF338</f>
        <v>-0.20019681200445061</v>
      </c>
      <c r="D18" s="11">
        <f>DB!BG338</f>
        <v>4.9847944046815997E-3</v>
      </c>
      <c r="E18" s="11">
        <f>DB!M338</f>
        <v>0.2147389979161746</v>
      </c>
      <c r="F18" s="179">
        <f>DB!N338</f>
        <v>1.706227400751191E-2</v>
      </c>
    </row>
    <row r="19" spans="1:6" x14ac:dyDescent="0.25">
      <c r="A19" s="70">
        <v>18</v>
      </c>
      <c r="B19" s="10" t="str">
        <f>DB!C339</f>
        <v>Biobio</v>
      </c>
      <c r="C19" s="11">
        <f>DB!BF339</f>
        <v>-0.1623049460704051</v>
      </c>
      <c r="D19" s="11">
        <f>DB!BG339</f>
        <v>5.0069728743699143E-3</v>
      </c>
      <c r="E19" s="11">
        <f>DB!M339</f>
        <v>0.2147389979161746</v>
      </c>
      <c r="F19" s="179">
        <f>DB!N339</f>
        <v>1.706227400751191E-2</v>
      </c>
    </row>
    <row r="20" spans="1:6" x14ac:dyDescent="0.25">
      <c r="A20" s="70">
        <v>19</v>
      </c>
      <c r="B20" s="10" t="str">
        <f>DB!C340</f>
        <v>Biobio</v>
      </c>
      <c r="C20" s="11">
        <f>DB!BF340</f>
        <v>-0.18625569836612729</v>
      </c>
      <c r="D20" s="11">
        <f>DB!BG340</f>
        <v>5.0068610334544506E-3</v>
      </c>
      <c r="E20" s="11">
        <f>DB!M340</f>
        <v>0.2147389979161746</v>
      </c>
      <c r="F20" s="179">
        <f>DB!N340</f>
        <v>1.706227400751191E-2</v>
      </c>
    </row>
    <row r="21" spans="1:6" x14ac:dyDescent="0.25">
      <c r="A21" s="70">
        <v>20</v>
      </c>
      <c r="B21" s="10" t="str">
        <f>DB!C225</f>
        <v>Chek Lap Kok</v>
      </c>
      <c r="C21" s="11">
        <f>DB!BF225</f>
        <v>-2.1374421618708561E-2</v>
      </c>
      <c r="D21" s="11">
        <f>DB!BG225</f>
        <v>4.5670178801853617E-3</v>
      </c>
      <c r="E21" s="11">
        <f>DB!M225</f>
        <v>0.14503424776032131</v>
      </c>
      <c r="F21" s="179">
        <f>DB!N225</f>
        <v>6.4594092673497354E-3</v>
      </c>
    </row>
    <row r="22" spans="1:6" x14ac:dyDescent="0.25">
      <c r="A22" s="70">
        <v>21</v>
      </c>
      <c r="B22" s="10" t="str">
        <f>DB!C226</f>
        <v>Chek Lap Kok</v>
      </c>
      <c r="C22" s="11">
        <f>DB!BF226</f>
        <v>-1.669111879651182E-2</v>
      </c>
      <c r="D22" s="11">
        <f>DB!BG226</f>
        <v>4.6043000970686296E-3</v>
      </c>
      <c r="E22" s="11">
        <f>DB!M226</f>
        <v>0.14503424776032131</v>
      </c>
      <c r="F22" s="179">
        <f>DB!N226</f>
        <v>6.4594092673497354E-3</v>
      </c>
    </row>
    <row r="23" spans="1:6" x14ac:dyDescent="0.25">
      <c r="A23" s="70">
        <v>22</v>
      </c>
      <c r="B23" s="10" t="str">
        <f>DB!C227</f>
        <v>Chek Lap Kok</v>
      </c>
      <c r="C23" s="11">
        <f>DB!BF227</f>
        <v>-1.665586617569054E-2</v>
      </c>
      <c r="D23" s="11">
        <f>DB!BG227</f>
        <v>4.5533388748198204E-3</v>
      </c>
      <c r="E23" s="11">
        <f>DB!M227</f>
        <v>0.14503424776032131</v>
      </c>
      <c r="F23" s="179">
        <f>DB!N227</f>
        <v>6.4594092673497354E-3</v>
      </c>
    </row>
    <row r="24" spans="1:6" x14ac:dyDescent="0.25">
      <c r="A24" s="70">
        <v>23</v>
      </c>
      <c r="B24" s="10" t="str">
        <f>DB!C228</f>
        <v>Chek Lap Kok</v>
      </c>
      <c r="C24" s="11">
        <f>DB!BF228</f>
        <v>-2.1346955772012711E-2</v>
      </c>
      <c r="D24" s="11">
        <f>DB!BG228</f>
        <v>4.5720428954789914E-3</v>
      </c>
      <c r="E24" s="11">
        <f>DB!M228</f>
        <v>0.14503424776032131</v>
      </c>
      <c r="F24" s="179">
        <f>DB!N228</f>
        <v>6.4594092673497354E-3</v>
      </c>
    </row>
    <row r="25" spans="1:6" x14ac:dyDescent="0.25">
      <c r="A25" s="70">
        <v>24</v>
      </c>
      <c r="B25" s="10" t="str">
        <f>DB!C229</f>
        <v>Chek Lap Kok</v>
      </c>
      <c r="C25" s="11">
        <f>DB!BF229</f>
        <v>-1.1962540237686919E-2</v>
      </c>
      <c r="D25" s="11">
        <f>DB!BG229</f>
        <v>4.5911882033750637E-3</v>
      </c>
      <c r="E25" s="11">
        <f>DB!M229</f>
        <v>0.14503424776032131</v>
      </c>
      <c r="F25" s="179">
        <f>DB!N229</f>
        <v>6.4594092673497354E-3</v>
      </c>
    </row>
    <row r="26" spans="1:6" x14ac:dyDescent="0.25">
      <c r="A26" s="70">
        <v>25</v>
      </c>
      <c r="B26" s="10" t="str">
        <f>DB!C230</f>
        <v>Chek Lap Kok</v>
      </c>
      <c r="C26" s="11">
        <f>DB!BF230</f>
        <v>-1.478950711161298E-2</v>
      </c>
      <c r="D26" s="11">
        <f>DB!BG230</f>
        <v>4.5803336155785064E-3</v>
      </c>
      <c r="E26" s="11">
        <f>DB!M230</f>
        <v>0.14503424776032131</v>
      </c>
      <c r="F26" s="179">
        <f>DB!N230</f>
        <v>6.4594092673497354E-3</v>
      </c>
    </row>
    <row r="27" spans="1:6" x14ac:dyDescent="0.25">
      <c r="A27" s="70">
        <v>26</v>
      </c>
      <c r="B27" s="10" t="str">
        <f>DB!C231</f>
        <v>Chek Lap Kok</v>
      </c>
      <c r="C27" s="11">
        <f>DB!BF231</f>
        <v>-2.2326659780648569E-2</v>
      </c>
      <c r="D27" s="11">
        <f>DB!BG231</f>
        <v>4.5786046980639903E-3</v>
      </c>
      <c r="E27" s="11">
        <f>DB!M231</f>
        <v>0.14503424776032131</v>
      </c>
      <c r="F27" s="179">
        <f>DB!N231</f>
        <v>6.4594092673497354E-3</v>
      </c>
    </row>
    <row r="28" spans="1:6" x14ac:dyDescent="0.25">
      <c r="A28" s="70">
        <v>27</v>
      </c>
      <c r="B28" s="10" t="str">
        <f>DB!C232</f>
        <v>Chek Lap Kok</v>
      </c>
      <c r="C28" s="11">
        <f>DB!BF232</f>
        <v>-8.4389734009609974E-2</v>
      </c>
      <c r="D28" s="11">
        <f>DB!BG232</f>
        <v>4.5602163556047589E-3</v>
      </c>
      <c r="E28" s="11">
        <f>DB!M232</f>
        <v>0.1608074510542363</v>
      </c>
      <c r="F28" s="179">
        <f>DB!N232</f>
        <v>3.6527908862229392E-3</v>
      </c>
    </row>
    <row r="29" spans="1:6" x14ac:dyDescent="0.25">
      <c r="A29" s="70">
        <v>28</v>
      </c>
      <c r="B29" s="10" t="str">
        <f>DB!C233</f>
        <v>Chek Lap Kok</v>
      </c>
      <c r="C29" s="11">
        <f>DB!BF233</f>
        <v>-6.7782415231541424E-2</v>
      </c>
      <c r="D29" s="11">
        <f>DB!BG233</f>
        <v>4.5523166687122928E-3</v>
      </c>
      <c r="E29" s="11">
        <f>DB!M233</f>
        <v>0.1608074510542363</v>
      </c>
      <c r="F29" s="179">
        <f>DB!N233</f>
        <v>3.6527908862229392E-3</v>
      </c>
    </row>
    <row r="30" spans="1:6" x14ac:dyDescent="0.25">
      <c r="A30" s="70">
        <v>29</v>
      </c>
      <c r="B30" s="10" t="str">
        <f>DB!C234</f>
        <v>Chek Lap Kok</v>
      </c>
      <c r="C30" s="11">
        <f>DB!BF234</f>
        <v>-7.3053347537894692E-2</v>
      </c>
      <c r="D30" s="11">
        <f>DB!BG234</f>
        <v>4.5701162048129686E-3</v>
      </c>
      <c r="E30" s="11">
        <f>DB!M234</f>
        <v>0.1608074510542363</v>
      </c>
      <c r="F30" s="179">
        <f>DB!N234</f>
        <v>3.6527908862229392E-3</v>
      </c>
    </row>
    <row r="31" spans="1:6" x14ac:dyDescent="0.25">
      <c r="A31" s="70">
        <v>30</v>
      </c>
      <c r="B31" s="10" t="str">
        <f>DB!C235</f>
        <v>Chek Lap Kok</v>
      </c>
      <c r="C31" s="11">
        <f>DB!BF235</f>
        <v>-5.9801498710546443E-2</v>
      </c>
      <c r="D31" s="11">
        <f>DB!BG235</f>
        <v>4.5684529665132052E-3</v>
      </c>
      <c r="E31" s="11">
        <f>DB!M235</f>
        <v>0.1608074510542363</v>
      </c>
      <c r="F31" s="179">
        <f>DB!N235</f>
        <v>3.6527908862229392E-3</v>
      </c>
    </row>
    <row r="32" spans="1:6" x14ac:dyDescent="0.25">
      <c r="A32" s="70">
        <v>31</v>
      </c>
      <c r="B32" s="10" t="str">
        <f>DB!C236</f>
        <v>Chek Lap Kok</v>
      </c>
      <c r="C32" s="11">
        <f>DB!BF236</f>
        <v>-7.1338038507387153E-2</v>
      </c>
      <c r="D32" s="11">
        <f>DB!BG236</f>
        <v>4.5795194724738766E-3</v>
      </c>
      <c r="E32" s="11">
        <f>DB!M236</f>
        <v>0.1608074510542363</v>
      </c>
      <c r="F32" s="179">
        <f>DB!N236</f>
        <v>3.6527908862229392E-3</v>
      </c>
    </row>
    <row r="33" spans="1:6" x14ac:dyDescent="0.25">
      <c r="A33" s="70">
        <v>32</v>
      </c>
      <c r="B33" s="10" t="str">
        <f>DB!C237</f>
        <v>Chek Lap Kok</v>
      </c>
      <c r="C33" s="11">
        <f>DB!BF237</f>
        <v>-6.7760321261694081E-2</v>
      </c>
      <c r="D33" s="11">
        <f>DB!BG237</f>
        <v>4.5857976236079196E-3</v>
      </c>
      <c r="E33" s="11">
        <f>DB!M237</f>
        <v>0.1608074510542363</v>
      </c>
      <c r="F33" s="179">
        <f>DB!N237</f>
        <v>3.6527908862229392E-3</v>
      </c>
    </row>
    <row r="34" spans="1:6" x14ac:dyDescent="0.25">
      <c r="A34" s="70">
        <v>33</v>
      </c>
      <c r="B34" s="10" t="str">
        <f>DB!C238</f>
        <v>Chek Lap Kok</v>
      </c>
      <c r="C34" s="11">
        <f>DB!BF238</f>
        <v>-0.1360700944304199</v>
      </c>
      <c r="D34" s="11">
        <f>DB!BG238</f>
        <v>4.5588793004192893E-3</v>
      </c>
      <c r="E34" s="11">
        <f>DB!M238</f>
        <v>0.21615091761540131</v>
      </c>
      <c r="F34" s="179">
        <f>DB!N238</f>
        <v>1.10134785398946E-2</v>
      </c>
    </row>
    <row r="35" spans="1:6" x14ac:dyDescent="0.25">
      <c r="A35" s="70">
        <v>34</v>
      </c>
      <c r="B35" s="10" t="str">
        <f>DB!C239</f>
        <v>Chek Lap Kok</v>
      </c>
      <c r="C35" s="11">
        <f>DB!BF239</f>
        <v>-0.13288090302177311</v>
      </c>
      <c r="D35" s="11">
        <f>DB!BG239</f>
        <v>4.5600187052547234E-3</v>
      </c>
      <c r="E35" s="11">
        <f>DB!M239</f>
        <v>0.21615091761540131</v>
      </c>
      <c r="F35" s="179">
        <f>DB!N239</f>
        <v>1.10134785398946E-2</v>
      </c>
    </row>
    <row r="36" spans="1:6" x14ac:dyDescent="0.25">
      <c r="A36" s="70">
        <v>35</v>
      </c>
      <c r="B36" s="10" t="str">
        <f>DB!C240</f>
        <v>Chek Lap Kok</v>
      </c>
      <c r="C36" s="11">
        <f>DB!BF240</f>
        <v>-0.14966431440727401</v>
      </c>
      <c r="D36" s="11">
        <f>DB!BG240</f>
        <v>4.561799868278261E-3</v>
      </c>
      <c r="E36" s="11">
        <f>DB!M240</f>
        <v>0.21615091761540131</v>
      </c>
      <c r="F36" s="179">
        <f>DB!N240</f>
        <v>1.10134785398946E-2</v>
      </c>
    </row>
    <row r="37" spans="1:6" x14ac:dyDescent="0.25">
      <c r="A37" s="70">
        <v>36</v>
      </c>
      <c r="B37" s="10" t="str">
        <f>DB!C241</f>
        <v>Chek Lap Kok</v>
      </c>
      <c r="C37" s="11">
        <f>DB!BF241</f>
        <v>-0.14888448677069999</v>
      </c>
      <c r="D37" s="11">
        <f>DB!BG241</f>
        <v>4.5845208967970931E-3</v>
      </c>
      <c r="E37" s="11">
        <f>DB!M241</f>
        <v>0.21615091761540131</v>
      </c>
      <c r="F37" s="179">
        <f>DB!N241</f>
        <v>1.10134785398946E-2</v>
      </c>
    </row>
    <row r="38" spans="1:6" x14ac:dyDescent="0.25">
      <c r="A38" s="70">
        <v>37</v>
      </c>
      <c r="B38" s="10" t="str">
        <f>DB!C242</f>
        <v>Chek Lap Kok</v>
      </c>
      <c r="C38" s="11">
        <f>DB!BF242</f>
        <v>-0.1481036653986407</v>
      </c>
      <c r="D38" s="11">
        <f>DB!BG242</f>
        <v>4.5703132407337397E-3</v>
      </c>
      <c r="E38" s="11">
        <f>DB!M242</f>
        <v>0.21615091761540131</v>
      </c>
      <c r="F38" s="179">
        <f>DB!N242</f>
        <v>1.10134785398946E-2</v>
      </c>
    </row>
    <row r="39" spans="1:6" x14ac:dyDescent="0.25">
      <c r="A39" s="70">
        <v>38</v>
      </c>
      <c r="B39" s="10" t="str">
        <f>DB!C243</f>
        <v>Chek Lap Kok</v>
      </c>
      <c r="C39" s="11">
        <f>DB!BF243</f>
        <v>-0.14014364468516391</v>
      </c>
      <c r="D39" s="11">
        <f>DB!BG243</f>
        <v>4.585586513947435E-3</v>
      </c>
      <c r="E39" s="11">
        <f>DB!M243</f>
        <v>0.21615091761540131</v>
      </c>
      <c r="F39" s="179">
        <f>DB!N243</f>
        <v>1.10134785398946E-2</v>
      </c>
    </row>
    <row r="40" spans="1:6" x14ac:dyDescent="0.25">
      <c r="A40" s="70">
        <v>39</v>
      </c>
      <c r="B40" s="10" t="str">
        <f>DB!C393</f>
        <v>Chlef</v>
      </c>
      <c r="C40" s="11">
        <f>DB!BF393</f>
        <v>0.11288803869529911</v>
      </c>
      <c r="D40" s="11">
        <f>DB!BG393</f>
        <v>3.3365622505624949E-2</v>
      </c>
      <c r="E40" s="11">
        <f>DB!M393</f>
        <v>0.18513159187003539</v>
      </c>
      <c r="F40" s="179">
        <f>DB!N393</f>
        <v>4.0462756259641589E-2</v>
      </c>
    </row>
    <row r="41" spans="1:6" x14ac:dyDescent="0.25">
      <c r="A41" s="70">
        <v>40</v>
      </c>
      <c r="B41" s="10" t="str">
        <f>DB!C394</f>
        <v>Chlef</v>
      </c>
      <c r="C41" s="11">
        <f>DB!BF394</f>
        <v>0.11280416898682789</v>
      </c>
      <c r="D41" s="11">
        <f>DB!BG394</f>
        <v>3.38616400370719E-2</v>
      </c>
      <c r="E41" s="11">
        <f>DB!M394</f>
        <v>0.18513159187003539</v>
      </c>
      <c r="F41" s="179">
        <f>DB!N394</f>
        <v>4.0462756259641589E-2</v>
      </c>
    </row>
    <row r="42" spans="1:6" x14ac:dyDescent="0.25">
      <c r="A42" s="70">
        <v>41</v>
      </c>
      <c r="B42" s="10" t="str">
        <f>DB!C395</f>
        <v>Chlef</v>
      </c>
      <c r="C42" s="11">
        <f>DB!BF395</f>
        <v>0.1129266455462417</v>
      </c>
      <c r="D42" s="11">
        <f>DB!BG395</f>
        <v>3.3913533992396182E-2</v>
      </c>
      <c r="E42" s="11">
        <f>DB!M395</f>
        <v>0.18513159187003539</v>
      </c>
      <c r="F42" s="179">
        <f>DB!N395</f>
        <v>4.0462756259641589E-2</v>
      </c>
    </row>
    <row r="43" spans="1:6" x14ac:dyDescent="0.25">
      <c r="A43" s="70">
        <v>42</v>
      </c>
      <c r="B43" s="10" t="str">
        <f>DB!C396</f>
        <v>Chlef</v>
      </c>
      <c r="C43" s="11">
        <f>DB!BF396</f>
        <v>1.344926861318634E-3</v>
      </c>
      <c r="D43" s="11">
        <f>DB!BG396</f>
        <v>3.3414663746547717E-2</v>
      </c>
      <c r="E43" s="11">
        <f>DB!M396</f>
        <v>0.22718600148916851</v>
      </c>
      <c r="F43" s="179">
        <f>DB!N396</f>
        <v>4.4046872158881027E-2</v>
      </c>
    </row>
    <row r="44" spans="1:6" x14ac:dyDescent="0.25">
      <c r="A44" s="70">
        <v>43</v>
      </c>
      <c r="B44" s="10" t="str">
        <f>DB!C397</f>
        <v>Chlef</v>
      </c>
      <c r="C44" s="11">
        <f>DB!BF397</f>
        <v>1.1539623527961249E-3</v>
      </c>
      <c r="D44" s="11">
        <f>DB!BG397</f>
        <v>3.3533035588943799E-2</v>
      </c>
      <c r="E44" s="11">
        <f>DB!M397</f>
        <v>0.22718600148916851</v>
      </c>
      <c r="F44" s="179">
        <f>DB!N397</f>
        <v>4.4046872158881027E-2</v>
      </c>
    </row>
    <row r="45" spans="1:6" x14ac:dyDescent="0.25">
      <c r="A45" s="70">
        <v>44</v>
      </c>
      <c r="B45" s="10" t="str">
        <f>DB!C398</f>
        <v>Chlef</v>
      </c>
      <c r="C45" s="11">
        <f>DB!BF398</f>
        <v>1.289024830908969E-3</v>
      </c>
      <c r="D45" s="11">
        <f>DB!BG398</f>
        <v>3.3584064514552772E-2</v>
      </c>
      <c r="E45" s="11">
        <f>DB!M398</f>
        <v>0.22718600148916851</v>
      </c>
      <c r="F45" s="179">
        <f>DB!N398</f>
        <v>4.4046872158881027E-2</v>
      </c>
    </row>
    <row r="46" spans="1:6" x14ac:dyDescent="0.25">
      <c r="A46" s="70">
        <v>45</v>
      </c>
      <c r="B46" s="10" t="str">
        <f>DB!C399</f>
        <v>Chlef</v>
      </c>
      <c r="C46" s="11">
        <f>DB!BF399</f>
        <v>-4.6872332404422533E-2</v>
      </c>
      <c r="D46" s="11">
        <f>DB!BG399</f>
        <v>3.3296028864045438E-2</v>
      </c>
      <c r="E46" s="11">
        <f>DB!M399</f>
        <v>0.25074328561102549</v>
      </c>
      <c r="F46" s="179">
        <f>DB!N399</f>
        <v>4.2220958710064427E-2</v>
      </c>
    </row>
    <row r="47" spans="1:6" x14ac:dyDescent="0.25">
      <c r="A47" s="70">
        <v>46</v>
      </c>
      <c r="B47" s="10" t="str">
        <f>DB!C400</f>
        <v>Chlef</v>
      </c>
      <c r="C47" s="11">
        <f>DB!BF400</f>
        <v>-4.6742859689660007E-2</v>
      </c>
      <c r="D47" s="11">
        <f>DB!BG400</f>
        <v>3.3965152827836097E-2</v>
      </c>
      <c r="E47" s="11">
        <f>DB!M400</f>
        <v>0.25074328561102549</v>
      </c>
      <c r="F47" s="179">
        <f>DB!N400</f>
        <v>4.2220958710064427E-2</v>
      </c>
    </row>
    <row r="48" spans="1:6" x14ac:dyDescent="0.25">
      <c r="A48" s="70">
        <v>47</v>
      </c>
      <c r="B48" s="10" t="str">
        <f>DB!C401</f>
        <v>Chlef</v>
      </c>
      <c r="C48" s="11">
        <f>DB!BF401</f>
        <v>-4.6534881628225708E-2</v>
      </c>
      <c r="D48" s="11">
        <f>DB!BG401</f>
        <v>3.3880015110760928E-2</v>
      </c>
      <c r="E48" s="11">
        <f>DB!M401</f>
        <v>0.25074328561102549</v>
      </c>
      <c r="F48" s="179">
        <f>DB!N401</f>
        <v>4.2220958710064427E-2</v>
      </c>
    </row>
    <row r="49" spans="1:6" x14ac:dyDescent="0.25">
      <c r="A49" s="70">
        <v>48</v>
      </c>
      <c r="B49" s="10" t="str">
        <f>DB!C451</f>
        <v>FBM-1</v>
      </c>
      <c r="C49" s="11">
        <f>DB!BF451</f>
        <v>8.8959570128159145E-3</v>
      </c>
      <c r="D49" s="11">
        <f>DB!BG451</f>
        <v>4.6168690199182667E-3</v>
      </c>
      <c r="E49" s="11">
        <f>DB!M451</f>
        <v>0.14003267003911579</v>
      </c>
      <c r="F49" s="179">
        <f>DB!N451</f>
        <v>1.0811266624694289E-2</v>
      </c>
    </row>
    <row r="50" spans="1:6" x14ac:dyDescent="0.25">
      <c r="A50" s="70">
        <v>49</v>
      </c>
      <c r="B50" s="10" t="str">
        <f>DB!C452</f>
        <v>FBM-1</v>
      </c>
      <c r="C50" s="11">
        <f>DB!BF452</f>
        <v>6.9089007181916684E-3</v>
      </c>
      <c r="D50" s="11">
        <f>DB!BG452</f>
        <v>4.6450063914666509E-3</v>
      </c>
      <c r="E50" s="11">
        <f>DB!M452</f>
        <v>0.14003267003911579</v>
      </c>
      <c r="F50" s="179">
        <f>DB!N452</f>
        <v>1.0811266624694289E-2</v>
      </c>
    </row>
    <row r="51" spans="1:6" x14ac:dyDescent="0.25">
      <c r="A51" s="70">
        <v>50</v>
      </c>
      <c r="B51" s="10" t="str">
        <f>DB!C453</f>
        <v>FBM-1</v>
      </c>
      <c r="C51" s="11">
        <f>DB!BF453</f>
        <v>5.8821413883788469E-3</v>
      </c>
      <c r="D51" s="11">
        <f>DB!BG453</f>
        <v>4.5994579667967524E-3</v>
      </c>
      <c r="E51" s="11">
        <f>DB!M453</f>
        <v>0.14003267003911579</v>
      </c>
      <c r="F51" s="179">
        <f>DB!N453</f>
        <v>1.0811266624694289E-2</v>
      </c>
    </row>
    <row r="52" spans="1:6" x14ac:dyDescent="0.25">
      <c r="A52" s="70">
        <v>51</v>
      </c>
      <c r="B52" s="10" t="str">
        <f>DB!C454</f>
        <v>FBM-1</v>
      </c>
      <c r="C52" s="11">
        <f>DB!BF454</f>
        <v>-4.0866092034413434E-3</v>
      </c>
      <c r="D52" s="11">
        <f>DB!BG454</f>
        <v>4.6686015534646358E-3</v>
      </c>
      <c r="E52" s="11">
        <f>DB!M454</f>
        <v>0.14003267003911579</v>
      </c>
      <c r="F52" s="179">
        <f>DB!N454</f>
        <v>1.0811266624694289E-2</v>
      </c>
    </row>
    <row r="53" spans="1:6" x14ac:dyDescent="0.25">
      <c r="A53" s="70">
        <v>52</v>
      </c>
      <c r="B53" s="10" t="str">
        <f>DB!C455</f>
        <v>FBM-1</v>
      </c>
      <c r="C53" s="11">
        <f>DB!BF455</f>
        <v>6.8842693878564433E-3</v>
      </c>
      <c r="D53" s="11">
        <f>DB!BG455</f>
        <v>4.6326589729616414E-3</v>
      </c>
      <c r="E53" s="11">
        <f>DB!M455</f>
        <v>0.14003267003911579</v>
      </c>
      <c r="F53" s="179">
        <f>DB!N455</f>
        <v>1.0811266624694289E-2</v>
      </c>
    </row>
    <row r="54" spans="1:6" x14ac:dyDescent="0.25">
      <c r="A54" s="70">
        <v>53</v>
      </c>
      <c r="B54" s="10" t="str">
        <f>DB!C456</f>
        <v>FBM-1</v>
      </c>
      <c r="C54" s="11">
        <f>DB!BF456</f>
        <v>-6.2114659333662288E-2</v>
      </c>
      <c r="D54" s="11">
        <f>DB!BG456</f>
        <v>4.6177537577447754E-3</v>
      </c>
      <c r="E54" s="11">
        <f>DB!M456</f>
        <v>0.20057557589891969</v>
      </c>
      <c r="F54" s="179">
        <f>DB!N456</f>
        <v>2.8947131950942239E-2</v>
      </c>
    </row>
    <row r="55" spans="1:6" x14ac:dyDescent="0.25">
      <c r="A55" s="70">
        <v>54</v>
      </c>
      <c r="B55" s="10" t="str">
        <f>DB!C457</f>
        <v>FBM-1</v>
      </c>
      <c r="C55" s="11">
        <f>DB!BF457</f>
        <v>-5.5114986698487217E-2</v>
      </c>
      <c r="D55" s="11">
        <f>DB!BG457</f>
        <v>4.6189517254231734E-3</v>
      </c>
      <c r="E55" s="11">
        <f>DB!M457</f>
        <v>0.20057557589891969</v>
      </c>
      <c r="F55" s="179">
        <f>DB!N457</f>
        <v>2.8947131950942239E-2</v>
      </c>
    </row>
    <row r="56" spans="1:6" x14ac:dyDescent="0.25">
      <c r="A56" s="70">
        <v>55</v>
      </c>
      <c r="B56" s="10" t="str">
        <f>DB!C458</f>
        <v>FBM-1</v>
      </c>
      <c r="C56" s="11">
        <f>DB!BF458</f>
        <v>-6.3101087713424805E-2</v>
      </c>
      <c r="D56" s="11">
        <f>DB!BG458</f>
        <v>4.6167844909404789E-3</v>
      </c>
      <c r="E56" s="11">
        <f>DB!M458</f>
        <v>0.20057557589891969</v>
      </c>
      <c r="F56" s="179">
        <f>DB!N458</f>
        <v>2.8947131950942239E-2</v>
      </c>
    </row>
    <row r="57" spans="1:6" x14ac:dyDescent="0.25">
      <c r="A57" s="70">
        <v>56</v>
      </c>
      <c r="B57" s="10" t="str">
        <f>DB!C459</f>
        <v>FBM-1</v>
      </c>
      <c r="C57" s="11">
        <f>DB!BF459</f>
        <v>-6.2123694040422062E-2</v>
      </c>
      <c r="D57" s="11">
        <f>DB!BG459</f>
        <v>4.6497450751836348E-3</v>
      </c>
      <c r="E57" s="11">
        <f>DB!M459</f>
        <v>0.20057557589891969</v>
      </c>
      <c r="F57" s="179">
        <f>DB!N459</f>
        <v>2.8947131950942239E-2</v>
      </c>
    </row>
    <row r="58" spans="1:6" x14ac:dyDescent="0.25">
      <c r="A58" s="70">
        <v>57</v>
      </c>
      <c r="B58" s="10" t="str">
        <f>DB!C460</f>
        <v>FBM-1</v>
      </c>
      <c r="C58" s="11">
        <f>DB!BF460</f>
        <v>-0.1491060671255027</v>
      </c>
      <c r="D58" s="11">
        <f>DB!BG460</f>
        <v>4.6693964593200969E-3</v>
      </c>
      <c r="E58" s="11">
        <f>DB!M460</f>
        <v>0.3218761610836659</v>
      </c>
      <c r="F58" s="179">
        <f>DB!N460</f>
        <v>4.25128039253772E-2</v>
      </c>
    </row>
    <row r="59" spans="1:6" x14ac:dyDescent="0.25">
      <c r="A59" s="70">
        <v>58</v>
      </c>
      <c r="B59" s="10" t="str">
        <f>DB!C461</f>
        <v>FBM-1</v>
      </c>
      <c r="C59" s="11">
        <f>DB!BF461</f>
        <v>-0.14314332126794349</v>
      </c>
      <c r="D59" s="11">
        <f>DB!BG461</f>
        <v>4.6058674859422721E-3</v>
      </c>
      <c r="E59" s="11">
        <f>DB!M461</f>
        <v>0.3218761610836659</v>
      </c>
      <c r="F59" s="179">
        <f>DB!N461</f>
        <v>4.25128039253772E-2</v>
      </c>
    </row>
    <row r="60" spans="1:6" x14ac:dyDescent="0.25">
      <c r="A60" s="70">
        <v>59</v>
      </c>
      <c r="B60" s="10" t="str">
        <f>DB!C462</f>
        <v>FBM-1</v>
      </c>
      <c r="C60" s="11">
        <f>DB!BF462</f>
        <v>-0.14812645913986081</v>
      </c>
      <c r="D60" s="11">
        <f>DB!BG462</f>
        <v>4.6238384186341611E-3</v>
      </c>
      <c r="E60" s="11">
        <f>DB!M462</f>
        <v>0.3218761610836659</v>
      </c>
      <c r="F60" s="179">
        <f>DB!N462</f>
        <v>4.25128039253772E-2</v>
      </c>
    </row>
    <row r="61" spans="1:6" x14ac:dyDescent="0.25">
      <c r="A61" s="70">
        <v>60</v>
      </c>
      <c r="B61" s="10" t="str">
        <f>DB!C463</f>
        <v>FBM-1</v>
      </c>
      <c r="C61" s="11">
        <f>DB!BF463</f>
        <v>-0.14311548120875009</v>
      </c>
      <c r="D61" s="11">
        <f>DB!BG463</f>
        <v>4.6205408848677713E-3</v>
      </c>
      <c r="E61" s="11">
        <f>DB!M463</f>
        <v>0.3218761610836659</v>
      </c>
      <c r="F61" s="179">
        <f>DB!N463</f>
        <v>4.25128039253772E-2</v>
      </c>
    </row>
    <row r="62" spans="1:6" x14ac:dyDescent="0.25">
      <c r="A62" s="70">
        <v>61</v>
      </c>
      <c r="B62" s="10" t="str">
        <f>DB!C464</f>
        <v>FBM-1</v>
      </c>
      <c r="C62" s="11">
        <f>DB!BF464</f>
        <v>-0.1401166960662811</v>
      </c>
      <c r="D62" s="11">
        <f>DB!BG464</f>
        <v>4.609966069226386E-3</v>
      </c>
      <c r="E62" s="11">
        <f>DB!M464</f>
        <v>0.3218761610836659</v>
      </c>
      <c r="F62" s="179">
        <f>DB!N464</f>
        <v>4.25128039253772E-2</v>
      </c>
    </row>
    <row r="63" spans="1:6" x14ac:dyDescent="0.25">
      <c r="A63" s="70">
        <v>62</v>
      </c>
      <c r="B63" s="10" t="str">
        <f>DB!C465</f>
        <v>FBM-10</v>
      </c>
      <c r="C63" s="11">
        <f>DB!BF465</f>
        <v>-7.7887721098893756E-3</v>
      </c>
      <c r="D63" s="11">
        <f>DB!BG465</f>
        <v>4.858442905331487E-3</v>
      </c>
      <c r="E63" s="11">
        <f>DB!M465</f>
        <v>0.1498917315451386</v>
      </c>
      <c r="F63" s="179">
        <f>DB!N465</f>
        <v>7.6955950356545968E-3</v>
      </c>
    </row>
    <row r="64" spans="1:6" x14ac:dyDescent="0.25">
      <c r="A64" s="70">
        <v>63</v>
      </c>
      <c r="B64" s="10" t="str">
        <f>DB!C466</f>
        <v>FBM-10</v>
      </c>
      <c r="C64" s="11">
        <f>DB!BF466</f>
        <v>6.1953661880570646E-3</v>
      </c>
      <c r="D64" s="11">
        <f>DB!BG466</f>
        <v>4.832785575517284E-3</v>
      </c>
      <c r="E64" s="11">
        <f>DB!M466</f>
        <v>0.1498917315451386</v>
      </c>
      <c r="F64" s="179">
        <f>DB!N466</f>
        <v>7.6955950356545968E-3</v>
      </c>
    </row>
    <row r="65" spans="1:6" x14ac:dyDescent="0.25">
      <c r="A65" s="70">
        <v>64</v>
      </c>
      <c r="B65" s="10" t="str">
        <f>DB!C467</f>
        <v>FBM-10</v>
      </c>
      <c r="C65" s="11">
        <f>DB!BF467</f>
        <v>3.2481155129443899E-3</v>
      </c>
      <c r="D65" s="11">
        <f>DB!BG467</f>
        <v>4.8505043430997954E-3</v>
      </c>
      <c r="E65" s="11">
        <f>DB!M467</f>
        <v>0.1498917315451386</v>
      </c>
      <c r="F65" s="179">
        <f>DB!N467</f>
        <v>7.6955950356545968E-3</v>
      </c>
    </row>
    <row r="66" spans="1:6" x14ac:dyDescent="0.25">
      <c r="A66" s="70">
        <v>65</v>
      </c>
      <c r="B66" s="10" t="str">
        <f>DB!C468</f>
        <v>FBM-10</v>
      </c>
      <c r="C66" s="11">
        <f>DB!BF468</f>
        <v>-6.8009851812739566E-3</v>
      </c>
      <c r="D66" s="11">
        <f>DB!BG468</f>
        <v>4.8631302572641304E-3</v>
      </c>
      <c r="E66" s="11">
        <f>DB!M468</f>
        <v>0.1498917315451386</v>
      </c>
      <c r="F66" s="179">
        <f>DB!N468</f>
        <v>7.6955950356545968E-3</v>
      </c>
    </row>
    <row r="67" spans="1:6" x14ac:dyDescent="0.25">
      <c r="A67" s="70">
        <v>66</v>
      </c>
      <c r="B67" s="10" t="str">
        <f>DB!C469</f>
        <v>FBM-10</v>
      </c>
      <c r="C67" s="11">
        <f>DB!BF469</f>
        <v>1.117347281436226E-2</v>
      </c>
      <c r="D67" s="11">
        <f>DB!BG469</f>
        <v>4.819453514960716E-3</v>
      </c>
      <c r="E67" s="11">
        <f>DB!M469</f>
        <v>0.1498917315451386</v>
      </c>
      <c r="F67" s="179">
        <f>DB!N469</f>
        <v>7.6955950356545968E-3</v>
      </c>
    </row>
    <row r="68" spans="1:6" x14ac:dyDescent="0.25">
      <c r="A68" s="70">
        <v>67</v>
      </c>
      <c r="B68" s="10" t="str">
        <f>DB!C470</f>
        <v>FBM-10</v>
      </c>
      <c r="C68" s="11">
        <f>DB!BF470</f>
        <v>-1.5790710337356569E-2</v>
      </c>
      <c r="D68" s="11">
        <f>DB!BG470</f>
        <v>4.8286099851453726E-3</v>
      </c>
      <c r="E68" s="11">
        <f>DB!M470</f>
        <v>0.17449268383954189</v>
      </c>
      <c r="F68" s="179">
        <f>DB!N470</f>
        <v>1.2266343412603371E-2</v>
      </c>
    </row>
    <row r="69" spans="1:6" x14ac:dyDescent="0.25">
      <c r="A69" s="70">
        <v>68</v>
      </c>
      <c r="B69" s="10" t="str">
        <f>DB!C471</f>
        <v>FBM-10</v>
      </c>
      <c r="C69" s="11">
        <f>DB!BF471</f>
        <v>-2.0832993566547348E-2</v>
      </c>
      <c r="D69" s="11">
        <f>DB!BG471</f>
        <v>4.8931654950809464E-3</v>
      </c>
      <c r="E69" s="11">
        <f>DB!M471</f>
        <v>0.17449268383954189</v>
      </c>
      <c r="F69" s="179">
        <f>DB!N471</f>
        <v>1.2266343412603371E-2</v>
      </c>
    </row>
    <row r="70" spans="1:6" x14ac:dyDescent="0.25">
      <c r="A70" s="70">
        <v>69</v>
      </c>
      <c r="B70" s="10" t="str">
        <f>DB!C472</f>
        <v>FBM-10</v>
      </c>
      <c r="C70" s="11">
        <f>DB!BF472</f>
        <v>-2.578572169474359E-2</v>
      </c>
      <c r="D70" s="11">
        <f>DB!BG472</f>
        <v>4.8692368774051484E-3</v>
      </c>
      <c r="E70" s="11">
        <f>DB!M472</f>
        <v>0.17449268383954189</v>
      </c>
      <c r="F70" s="179">
        <f>DB!N472</f>
        <v>1.2266343412603371E-2</v>
      </c>
    </row>
    <row r="71" spans="1:6" x14ac:dyDescent="0.25">
      <c r="A71" s="70">
        <v>70</v>
      </c>
      <c r="B71" s="10" t="str">
        <f>DB!C473</f>
        <v>FBM-10</v>
      </c>
      <c r="C71" s="11">
        <f>DB!BF473</f>
        <v>-2.3789859345993151E-2</v>
      </c>
      <c r="D71" s="11">
        <f>DB!BG473</f>
        <v>4.8401521220507466E-3</v>
      </c>
      <c r="E71" s="11">
        <f>DB!M473</f>
        <v>0.17449268383954189</v>
      </c>
      <c r="F71" s="179">
        <f>DB!N473</f>
        <v>1.2266343412603371E-2</v>
      </c>
    </row>
    <row r="72" spans="1:6" x14ac:dyDescent="0.25">
      <c r="A72" s="70">
        <v>71</v>
      </c>
      <c r="B72" s="10" t="str">
        <f>DB!C474</f>
        <v>FBM-10</v>
      </c>
      <c r="C72" s="11">
        <f>DB!BF474</f>
        <v>-2.6783952174805139E-2</v>
      </c>
      <c r="D72" s="11">
        <f>DB!BG474</f>
        <v>4.7971928877854784E-3</v>
      </c>
      <c r="E72" s="11">
        <f>DB!M474</f>
        <v>0.17449268383954189</v>
      </c>
      <c r="F72" s="179">
        <f>DB!N474</f>
        <v>1.2266343412603371E-2</v>
      </c>
    </row>
    <row r="73" spans="1:6" x14ac:dyDescent="0.25">
      <c r="A73" s="70">
        <v>72</v>
      </c>
      <c r="B73" s="10" t="str">
        <f>DB!C475</f>
        <v>FBM-10</v>
      </c>
      <c r="C73" s="11">
        <f>DB!BF475</f>
        <v>-6.5821509787961405E-2</v>
      </c>
      <c r="D73" s="11">
        <f>DB!BG475</f>
        <v>4.8408892316994896E-3</v>
      </c>
      <c r="E73" s="11">
        <f>DB!M475</f>
        <v>0.2217688427767211</v>
      </c>
      <c r="F73" s="179">
        <f>DB!N475</f>
        <v>1.565948593416842E-2</v>
      </c>
    </row>
    <row r="74" spans="1:6" x14ac:dyDescent="0.25">
      <c r="A74" s="70">
        <v>73</v>
      </c>
      <c r="B74" s="10" t="str">
        <f>DB!C476</f>
        <v>FBM-10</v>
      </c>
      <c r="C74" s="11">
        <f>DB!BF476</f>
        <v>-7.180070825716367E-2</v>
      </c>
      <c r="D74" s="11">
        <f>DB!BG476</f>
        <v>4.8554201760790429E-3</v>
      </c>
      <c r="E74" s="11">
        <f>DB!M476</f>
        <v>0.2217688427767211</v>
      </c>
      <c r="F74" s="179">
        <f>DB!N476</f>
        <v>1.565948593416842E-2</v>
      </c>
    </row>
    <row r="75" spans="1:6" x14ac:dyDescent="0.25">
      <c r="A75" s="70">
        <v>74</v>
      </c>
      <c r="B75" s="10" t="str">
        <f>DB!C477</f>
        <v>FBM-10</v>
      </c>
      <c r="C75" s="11">
        <f>DB!BF477</f>
        <v>-6.7806917303587344E-2</v>
      </c>
      <c r="D75" s="11">
        <f>DB!BG477</f>
        <v>4.817502269310792E-3</v>
      </c>
      <c r="E75" s="11">
        <f>DB!M477</f>
        <v>0.2217688427767211</v>
      </c>
      <c r="F75" s="179">
        <f>DB!N477</f>
        <v>1.565948593416842E-2</v>
      </c>
    </row>
    <row r="76" spans="1:6" x14ac:dyDescent="0.25">
      <c r="A76" s="70">
        <v>75</v>
      </c>
      <c r="B76" s="10" t="str">
        <f>DB!C478</f>
        <v>FBM-10</v>
      </c>
      <c r="C76" s="11">
        <f>DB!BF478</f>
        <v>-6.4806655559838625E-2</v>
      </c>
      <c r="D76" s="11">
        <f>DB!BG478</f>
        <v>4.8502303631506134E-3</v>
      </c>
      <c r="E76" s="11">
        <f>DB!M478</f>
        <v>0.2217688427767211</v>
      </c>
      <c r="F76" s="179">
        <f>DB!N478</f>
        <v>1.565948593416842E-2</v>
      </c>
    </row>
    <row r="77" spans="1:6" x14ac:dyDescent="0.25">
      <c r="A77" s="70">
        <v>76</v>
      </c>
      <c r="B77" s="10" t="str">
        <f>DB!C479</f>
        <v>FBM-10</v>
      </c>
      <c r="C77" s="11">
        <f>DB!BF479</f>
        <v>-7.1786857903706189E-2</v>
      </c>
      <c r="D77" s="11">
        <f>DB!BG479</f>
        <v>4.8618303620858319E-3</v>
      </c>
      <c r="E77" s="11">
        <f>DB!M479</f>
        <v>0.2217688427767211</v>
      </c>
      <c r="F77" s="179">
        <f>DB!N479</f>
        <v>1.565948593416842E-2</v>
      </c>
    </row>
    <row r="78" spans="1:6" x14ac:dyDescent="0.25">
      <c r="A78" s="70">
        <v>77</v>
      </c>
      <c r="B78" s="10" t="str">
        <f>DB!C480</f>
        <v>FBM-10</v>
      </c>
      <c r="C78" s="11">
        <f>DB!BF480</f>
        <v>-7.5797756844797656E-2</v>
      </c>
      <c r="D78" s="11">
        <f>DB!BG480</f>
        <v>4.8724254428406059E-3</v>
      </c>
      <c r="E78" s="11">
        <f>DB!M480</f>
        <v>0.2217688427767211</v>
      </c>
      <c r="F78" s="179">
        <f>DB!N480</f>
        <v>1.565948593416842E-2</v>
      </c>
    </row>
    <row r="79" spans="1:6" x14ac:dyDescent="0.25">
      <c r="A79" s="70">
        <v>78</v>
      </c>
      <c r="B79" s="10" t="str">
        <f>DB!C481</f>
        <v>FBM-10</v>
      </c>
      <c r="C79" s="11">
        <f>DB!BF481</f>
        <v>-9.5791503865712765E-2</v>
      </c>
      <c r="D79" s="11">
        <f>DB!BG481</f>
        <v>4.8566259962948659E-3</v>
      </c>
      <c r="E79" s="11">
        <f>DB!M481</f>
        <v>0.27315005523305019</v>
      </c>
      <c r="F79" s="179">
        <f>DB!N481</f>
        <v>3.5974293782850997E-2</v>
      </c>
    </row>
    <row r="80" spans="1:6" x14ac:dyDescent="0.25">
      <c r="A80" s="70">
        <v>79</v>
      </c>
      <c r="B80" s="10" t="str">
        <f>DB!C482</f>
        <v>FBM-10</v>
      </c>
      <c r="C80" s="11">
        <f>DB!BF482</f>
        <v>-0.1008001040114134</v>
      </c>
      <c r="D80" s="11">
        <f>DB!BG482</f>
        <v>4.8628677553641296E-3</v>
      </c>
      <c r="E80" s="11">
        <f>DB!M482</f>
        <v>0.27315005523305019</v>
      </c>
      <c r="F80" s="179">
        <f>DB!N482</f>
        <v>3.5974293782850997E-2</v>
      </c>
    </row>
    <row r="81" spans="1:6" x14ac:dyDescent="0.25">
      <c r="A81" s="70">
        <v>80</v>
      </c>
      <c r="B81" s="10" t="str">
        <f>DB!C483</f>
        <v>FBM-10</v>
      </c>
      <c r="C81" s="11">
        <f>DB!BF483</f>
        <v>-0.101792491649402</v>
      </c>
      <c r="D81" s="11">
        <f>DB!BG483</f>
        <v>4.8278232990206357E-3</v>
      </c>
      <c r="E81" s="11">
        <f>DB!M483</f>
        <v>0.27315005523305019</v>
      </c>
      <c r="F81" s="179">
        <f>DB!N483</f>
        <v>3.5974293782850997E-2</v>
      </c>
    </row>
    <row r="82" spans="1:6" x14ac:dyDescent="0.25">
      <c r="A82" s="70">
        <v>81</v>
      </c>
      <c r="B82" s="10" t="str">
        <f>DB!C484</f>
        <v>FBM-10</v>
      </c>
      <c r="C82" s="11">
        <f>DB!BF484</f>
        <v>-0.1008064380272598</v>
      </c>
      <c r="D82" s="11">
        <f>DB!BG484</f>
        <v>4.829427298145882E-3</v>
      </c>
      <c r="E82" s="11">
        <f>DB!M484</f>
        <v>0.27315005523305019</v>
      </c>
      <c r="F82" s="179">
        <f>DB!N484</f>
        <v>3.5974293782850997E-2</v>
      </c>
    </row>
    <row r="83" spans="1:6" x14ac:dyDescent="0.25">
      <c r="A83" s="70">
        <v>82</v>
      </c>
      <c r="B83" s="10" t="str">
        <f>DB!C485</f>
        <v>FBM-10</v>
      </c>
      <c r="C83" s="11">
        <f>DB!BF485</f>
        <v>-0.1048029370105852</v>
      </c>
      <c r="D83" s="11">
        <f>DB!BG485</f>
        <v>4.8523154998941038E-3</v>
      </c>
      <c r="E83" s="11">
        <f>DB!M485</f>
        <v>0.27315005523305019</v>
      </c>
      <c r="F83" s="179">
        <f>DB!N485</f>
        <v>3.5974293782850997E-2</v>
      </c>
    </row>
    <row r="84" spans="1:6" x14ac:dyDescent="0.25">
      <c r="A84" s="70">
        <v>83</v>
      </c>
      <c r="B84" s="10" t="str">
        <f>DB!C486</f>
        <v>FBM-20</v>
      </c>
      <c r="C84" s="11">
        <f>DB!BF486</f>
        <v>1.252268468896593E-3</v>
      </c>
      <c r="D84" s="11">
        <f>DB!BG486</f>
        <v>1.292485508441471E-2</v>
      </c>
      <c r="E84" s="11">
        <f>DB!M486</f>
        <v>0.20253307063782491</v>
      </c>
      <c r="F84" s="179">
        <f>DB!N486</f>
        <v>1.8441580035472221E-2</v>
      </c>
    </row>
    <row r="85" spans="1:6" x14ac:dyDescent="0.25">
      <c r="A85" s="70">
        <v>84</v>
      </c>
      <c r="B85" s="10" t="str">
        <f>DB!C487</f>
        <v>FBM-20</v>
      </c>
      <c r="C85" s="11">
        <f>DB!BF487</f>
        <v>2.5093501168592868E-4</v>
      </c>
      <c r="D85" s="11">
        <f>DB!BG487</f>
        <v>1.33507634469521E-2</v>
      </c>
      <c r="E85" s="11">
        <f>DB!M487</f>
        <v>0.20253307063782491</v>
      </c>
      <c r="F85" s="179">
        <f>DB!N487</f>
        <v>1.8441580035472221E-2</v>
      </c>
    </row>
    <row r="86" spans="1:6" x14ac:dyDescent="0.25">
      <c r="A86" s="70">
        <v>85</v>
      </c>
      <c r="B86" s="10" t="str">
        <f>DB!C488</f>
        <v>FBM-20</v>
      </c>
      <c r="C86" s="11">
        <f>DB!BF488</f>
        <v>1.2744541565897561E-3</v>
      </c>
      <c r="D86" s="11">
        <f>DB!BG488</f>
        <v>1.320895945856239E-2</v>
      </c>
      <c r="E86" s="11">
        <f>DB!M488</f>
        <v>0.20253307063782491</v>
      </c>
      <c r="F86" s="179">
        <f>DB!N488</f>
        <v>1.8441580035472221E-2</v>
      </c>
    </row>
    <row r="87" spans="1:6" x14ac:dyDescent="0.25">
      <c r="A87" s="70">
        <v>86</v>
      </c>
      <c r="B87" s="10" t="str">
        <f>DB!C489</f>
        <v>FBM-20</v>
      </c>
      <c r="C87" s="11">
        <f>DB!BF489</f>
        <v>3.3346195678931319E-3</v>
      </c>
      <c r="D87" s="11">
        <f>DB!BG489</f>
        <v>1.297807549888043E-2</v>
      </c>
      <c r="E87" s="11">
        <f>DB!M489</f>
        <v>0.20253307063782491</v>
      </c>
      <c r="F87" s="179">
        <f>DB!N489</f>
        <v>1.8441580035472221E-2</v>
      </c>
    </row>
    <row r="88" spans="1:6" x14ac:dyDescent="0.25">
      <c r="A88" s="70">
        <v>87</v>
      </c>
      <c r="B88" s="10" t="str">
        <f>DB!C490</f>
        <v>FBM-20</v>
      </c>
      <c r="C88" s="11">
        <f>DB!BF490</f>
        <v>-6.077807764607062E-2</v>
      </c>
      <c r="D88" s="11">
        <f>DB!BG490</f>
        <v>1.3293822954820161E-2</v>
      </c>
      <c r="E88" s="11">
        <f>DB!M490</f>
        <v>0.29682391833032712</v>
      </c>
      <c r="F88" s="179">
        <f>DB!N490</f>
        <v>4.9926627598546179E-2</v>
      </c>
    </row>
    <row r="89" spans="1:6" x14ac:dyDescent="0.25">
      <c r="A89" s="70">
        <v>88</v>
      </c>
      <c r="B89" s="10" t="str">
        <f>DB!C491</f>
        <v>FBM-20</v>
      </c>
      <c r="C89" s="11">
        <f>DB!BF491</f>
        <v>-6.3678194138324942E-2</v>
      </c>
      <c r="D89" s="11">
        <f>DB!BG491</f>
        <v>1.3126234612264981E-2</v>
      </c>
      <c r="E89" s="11">
        <f>DB!M491</f>
        <v>0.29682391833032712</v>
      </c>
      <c r="F89" s="179">
        <f>DB!N491</f>
        <v>4.9926627598546179E-2</v>
      </c>
    </row>
    <row r="90" spans="1:6" x14ac:dyDescent="0.25">
      <c r="A90" s="70">
        <v>89</v>
      </c>
      <c r="B90" s="10" t="str">
        <f>DB!C492</f>
        <v>FBM-20</v>
      </c>
      <c r="C90" s="11">
        <f>DB!BF492</f>
        <v>-6.2744751184591135E-2</v>
      </c>
      <c r="D90" s="11">
        <f>DB!BG492</f>
        <v>1.2991660379352741E-2</v>
      </c>
      <c r="E90" s="11">
        <f>DB!M492</f>
        <v>0.29682391833032712</v>
      </c>
      <c r="F90" s="179">
        <f>DB!N492</f>
        <v>4.9926627598546179E-2</v>
      </c>
    </row>
    <row r="91" spans="1:6" x14ac:dyDescent="0.25">
      <c r="A91" s="70">
        <v>90</v>
      </c>
      <c r="B91" s="10" t="str">
        <f>DB!C493</f>
        <v>FBM-30</v>
      </c>
      <c r="C91" s="11">
        <f>DB!BF493</f>
        <v>7.5013804748855398E-2</v>
      </c>
      <c r="D91" s="11">
        <f>DB!BG493</f>
        <v>5.3049617881118062E-3</v>
      </c>
      <c r="E91" s="11">
        <f>DB!M493</f>
        <v>0.1137841453640691</v>
      </c>
      <c r="F91" s="179">
        <f>DB!N493</f>
        <v>2.0504971629444441E-2</v>
      </c>
    </row>
    <row r="92" spans="1:6" x14ac:dyDescent="0.25">
      <c r="A92" s="70">
        <v>91</v>
      </c>
      <c r="B92" s="10" t="str">
        <f>DB!C494</f>
        <v>FBM-30</v>
      </c>
      <c r="C92" s="11">
        <f>DB!BF494</f>
        <v>6.901130927731039E-2</v>
      </c>
      <c r="D92" s="11">
        <f>DB!BG494</f>
        <v>5.3054657328043984E-3</v>
      </c>
      <c r="E92" s="11">
        <f>DB!M494</f>
        <v>0.1137841453640691</v>
      </c>
      <c r="F92" s="179">
        <f>DB!N494</f>
        <v>2.0504971629444441E-2</v>
      </c>
    </row>
    <row r="93" spans="1:6" x14ac:dyDescent="0.25">
      <c r="A93" s="70">
        <v>92</v>
      </c>
      <c r="B93" s="10" t="str">
        <f>DB!C495</f>
        <v>FBM-30</v>
      </c>
      <c r="C93" s="11">
        <f>DB!BF495</f>
        <v>8.0049895902012363E-2</v>
      </c>
      <c r="D93" s="11">
        <f>DB!BG495</f>
        <v>5.2867084318209663E-3</v>
      </c>
      <c r="E93" s="11">
        <f>DB!M495</f>
        <v>0.1137841453640691</v>
      </c>
      <c r="F93" s="179">
        <f>DB!N495</f>
        <v>2.0504971629444441E-2</v>
      </c>
    </row>
    <row r="94" spans="1:6" x14ac:dyDescent="0.25">
      <c r="A94" s="70">
        <v>93</v>
      </c>
      <c r="B94" s="10" t="str">
        <f>DB!C496</f>
        <v>FBM-30</v>
      </c>
      <c r="C94" s="11">
        <f>DB!BF496</f>
        <v>5.9033569799958087E-2</v>
      </c>
      <c r="D94" s="11">
        <f>DB!BG496</f>
        <v>5.3096078381402543E-3</v>
      </c>
      <c r="E94" s="11">
        <f>DB!M496</f>
        <v>0.1612336622007306</v>
      </c>
      <c r="F94" s="179">
        <f>DB!N496</f>
        <v>4.3553903587538169E-2</v>
      </c>
    </row>
    <row r="95" spans="1:6" x14ac:dyDescent="0.25">
      <c r="A95" s="70">
        <v>94</v>
      </c>
      <c r="B95" s="10" t="str">
        <f>DB!C497</f>
        <v>FBM-30</v>
      </c>
      <c r="C95" s="11">
        <f>DB!BF497</f>
        <v>6.0026208090724807E-2</v>
      </c>
      <c r="D95" s="11">
        <f>DB!BG497</f>
        <v>5.3060432539103284E-3</v>
      </c>
      <c r="E95" s="11">
        <f>DB!M497</f>
        <v>0.1612336622007306</v>
      </c>
      <c r="F95" s="179">
        <f>DB!N497</f>
        <v>4.3553903587538169E-2</v>
      </c>
    </row>
    <row r="96" spans="1:6" x14ac:dyDescent="0.25">
      <c r="A96" s="70">
        <v>95</v>
      </c>
      <c r="B96" s="10" t="str">
        <f>DB!C402</f>
        <v>Firoozkooh</v>
      </c>
      <c r="C96" s="11">
        <f>DB!BF402</f>
        <v>-3.5812758213115942E-2</v>
      </c>
      <c r="D96" s="11">
        <f>DB!BG402</f>
        <v>2.298730883104747E-3</v>
      </c>
      <c r="E96" s="11">
        <f>DB!M402</f>
        <v>9.6705895939691949E-2</v>
      </c>
      <c r="F96" s="179">
        <f>DB!N402</f>
        <v>1.159962145953466E-2</v>
      </c>
    </row>
    <row r="97" spans="1:6" x14ac:dyDescent="0.25">
      <c r="A97" s="70">
        <v>96</v>
      </c>
      <c r="B97" s="10" t="str">
        <f>DB!C403</f>
        <v>Firoozkooh</v>
      </c>
      <c r="C97" s="11">
        <f>DB!BF403</f>
        <v>-3.5814626996803767E-2</v>
      </c>
      <c r="D97" s="11">
        <f>DB!BG403</f>
        <v>2.2979931342203379E-3</v>
      </c>
      <c r="E97" s="11">
        <f>DB!M403</f>
        <v>9.6705895939691949E-2</v>
      </c>
      <c r="F97" s="179">
        <f>DB!N403</f>
        <v>1.159962145953466E-2</v>
      </c>
    </row>
    <row r="98" spans="1:6" x14ac:dyDescent="0.25">
      <c r="A98" s="70">
        <v>97</v>
      </c>
      <c r="B98" s="10" t="str">
        <f>DB!C404</f>
        <v>Firoozkooh</v>
      </c>
      <c r="C98" s="11">
        <f>DB!BF404</f>
        <v>-3.5828667953790527E-2</v>
      </c>
      <c r="D98" s="11">
        <f>DB!BG404</f>
        <v>2.3052046628584369E-3</v>
      </c>
      <c r="E98" s="11">
        <f>DB!M404</f>
        <v>9.6705895939691949E-2</v>
      </c>
      <c r="F98" s="179">
        <f>DB!N404</f>
        <v>1.159962145953466E-2</v>
      </c>
    </row>
    <row r="99" spans="1:6" x14ac:dyDescent="0.25">
      <c r="A99" s="70">
        <v>98</v>
      </c>
      <c r="B99" s="10" t="str">
        <f>DB!C405</f>
        <v>Firoozkooh</v>
      </c>
      <c r="C99" s="11">
        <f>DB!BF405</f>
        <v>-7.9954282621964107E-2</v>
      </c>
      <c r="D99" s="11">
        <f>DB!BG405</f>
        <v>2.2962228701580681E-3</v>
      </c>
      <c r="E99" s="11">
        <f>DB!M405</f>
        <v>0.13376926842954809</v>
      </c>
      <c r="F99" s="179">
        <f>DB!N405</f>
        <v>1.613314365030219E-2</v>
      </c>
    </row>
    <row r="100" spans="1:6" x14ac:dyDescent="0.25">
      <c r="A100" s="70">
        <v>99</v>
      </c>
      <c r="B100" s="10" t="str">
        <f>DB!C406</f>
        <v>Firoozkooh</v>
      </c>
      <c r="C100" s="11">
        <f>DB!BF406</f>
        <v>-7.9962456703784573E-2</v>
      </c>
      <c r="D100" s="11">
        <f>DB!BG406</f>
        <v>2.3041814551026511E-3</v>
      </c>
      <c r="E100" s="11">
        <f>DB!M406</f>
        <v>0.13376926842954809</v>
      </c>
      <c r="F100" s="179">
        <f>DB!N406</f>
        <v>1.613314365030219E-2</v>
      </c>
    </row>
    <row r="101" spans="1:6" x14ac:dyDescent="0.25">
      <c r="A101" s="70">
        <v>100</v>
      </c>
      <c r="B101" s="10" t="str">
        <f>DB!C407</f>
        <v>Firoozkooh</v>
      </c>
      <c r="C101" s="11">
        <f>DB!BF407</f>
        <v>-7.9958152868242705E-2</v>
      </c>
      <c r="D101" s="11">
        <f>DB!BG407</f>
        <v>2.2964660880736812E-3</v>
      </c>
      <c r="E101" s="11">
        <f>DB!M407</f>
        <v>0.13376926842954809</v>
      </c>
      <c r="F101" s="179">
        <f>DB!N407</f>
        <v>1.613314365030219E-2</v>
      </c>
    </row>
    <row r="102" spans="1:6" x14ac:dyDescent="0.25">
      <c r="A102" s="70">
        <v>101</v>
      </c>
      <c r="B102" s="10" t="str">
        <f>DB!C408</f>
        <v>Firoozkooh</v>
      </c>
      <c r="C102" s="11">
        <f>DB!BF408</f>
        <v>-0.1682040535685877</v>
      </c>
      <c r="D102" s="11">
        <f>DB!BG408</f>
        <v>2.3081236448268959E-3</v>
      </c>
      <c r="E102" s="11">
        <f>DB!M408</f>
        <v>0.25209856683688731</v>
      </c>
      <c r="F102" s="179">
        <f>DB!N408</f>
        <v>2.549768480713209E-2</v>
      </c>
    </row>
    <row r="103" spans="1:6" x14ac:dyDescent="0.25">
      <c r="A103" s="70">
        <v>102</v>
      </c>
      <c r="B103" s="10" t="str">
        <f>DB!C409</f>
        <v>Firoozkooh</v>
      </c>
      <c r="C103" s="11">
        <f>DB!BF409</f>
        <v>-0.16820259041512101</v>
      </c>
      <c r="D103" s="11">
        <f>DB!BG409</f>
        <v>2.310550751126174E-3</v>
      </c>
      <c r="E103" s="11">
        <f>DB!M409</f>
        <v>0.25209856683688731</v>
      </c>
      <c r="F103" s="179">
        <f>DB!N409</f>
        <v>2.549768480713209E-2</v>
      </c>
    </row>
    <row r="104" spans="1:6" x14ac:dyDescent="0.25">
      <c r="A104" s="70">
        <v>103</v>
      </c>
      <c r="B104" s="10" t="str">
        <f>DB!C410</f>
        <v>Firoozkooh</v>
      </c>
      <c r="C104" s="11">
        <f>DB!BF410</f>
        <v>-0.16819145495411739</v>
      </c>
      <c r="D104" s="11">
        <f>DB!BG410</f>
        <v>2.3055429783492261E-3</v>
      </c>
      <c r="E104" s="11">
        <f>DB!M410</f>
        <v>0.25209856683688731</v>
      </c>
      <c r="F104" s="179">
        <f>DB!N410</f>
        <v>2.549768480713209E-2</v>
      </c>
    </row>
    <row r="105" spans="1:6" x14ac:dyDescent="0.25">
      <c r="A105" s="70">
        <v>104</v>
      </c>
      <c r="B105" s="10" t="str">
        <f>DB!C2</f>
        <v>Fraser River</v>
      </c>
      <c r="C105" s="11">
        <f>DB!BF2</f>
        <v>4.8318164163958099E-4</v>
      </c>
      <c r="D105" s="11">
        <f>DB!BG2</f>
        <v>7.4925556339465712E-3</v>
      </c>
      <c r="E105" s="11">
        <f>DB!M2</f>
        <v>0.1194866533945132</v>
      </c>
      <c r="F105" s="179">
        <f>DB!N2</f>
        <v>1.502060072999842E-3</v>
      </c>
    </row>
    <row r="106" spans="1:6" x14ac:dyDescent="0.25">
      <c r="A106" s="70">
        <v>105</v>
      </c>
      <c r="B106" s="10" t="str">
        <f>DB!C3</f>
        <v>Fraser River</v>
      </c>
      <c r="C106" s="11">
        <f>DB!BF3</f>
        <v>4.9424541007091032E-4</v>
      </c>
      <c r="D106" s="11">
        <f>DB!BG3</f>
        <v>7.5151840873547409E-3</v>
      </c>
      <c r="E106" s="11">
        <f>DB!M3</f>
        <v>0.1194866533945132</v>
      </c>
      <c r="F106" s="179">
        <f>DB!N3</f>
        <v>1.502060072999842E-3</v>
      </c>
    </row>
    <row r="107" spans="1:6" x14ac:dyDescent="0.25">
      <c r="A107" s="70">
        <v>106</v>
      </c>
      <c r="B107" s="10" t="str">
        <f>DB!C4</f>
        <v>Fraser River</v>
      </c>
      <c r="C107" s="11">
        <f>DB!BF4</f>
        <v>4.4970465241766518E-4</v>
      </c>
      <c r="D107" s="11">
        <f>DB!BG4</f>
        <v>7.5453492196310441E-3</v>
      </c>
      <c r="E107" s="11">
        <f>DB!M4</f>
        <v>0.1194866533945132</v>
      </c>
      <c r="F107" s="179">
        <f>DB!N4</f>
        <v>1.502060072999842E-3</v>
      </c>
    </row>
    <row r="108" spans="1:6" x14ac:dyDescent="0.25">
      <c r="A108" s="70">
        <v>107</v>
      </c>
      <c r="B108" s="10" t="str">
        <f>DB!C5</f>
        <v>Fraser River</v>
      </c>
      <c r="C108" s="11">
        <f>DB!BF5</f>
        <v>4.8481301449947747E-4</v>
      </c>
      <c r="D108" s="11">
        <f>DB!BG5</f>
        <v>7.5297578550964578E-3</v>
      </c>
      <c r="E108" s="11">
        <f>DB!M5</f>
        <v>0.1194866533945132</v>
      </c>
      <c r="F108" s="179">
        <f>DB!N5</f>
        <v>1.502060072999842E-3</v>
      </c>
    </row>
    <row r="109" spans="1:6" x14ac:dyDescent="0.25">
      <c r="A109" s="70">
        <v>108</v>
      </c>
      <c r="B109" s="10" t="str">
        <f>DB!C6</f>
        <v>Fraser River</v>
      </c>
      <c r="C109" s="11">
        <f>DB!BF6</f>
        <v>4.8809115301145188E-4</v>
      </c>
      <c r="D109" s="11">
        <f>DB!BG6</f>
        <v>7.5067902266011399E-3</v>
      </c>
      <c r="E109" s="11">
        <f>DB!M6</f>
        <v>0.1194866533945132</v>
      </c>
      <c r="F109" s="179">
        <f>DB!N6</f>
        <v>1.502060072999842E-3</v>
      </c>
    </row>
    <row r="110" spans="1:6" x14ac:dyDescent="0.25">
      <c r="A110" s="70">
        <v>109</v>
      </c>
      <c r="B110" s="10" t="str">
        <f>DB!C7</f>
        <v>Fraser River</v>
      </c>
      <c r="C110" s="11">
        <f>DB!BF7</f>
        <v>4.7629066790625031E-4</v>
      </c>
      <c r="D110" s="11">
        <f>DB!BG7</f>
        <v>7.479875336494874E-3</v>
      </c>
      <c r="E110" s="11">
        <f>DB!M7</f>
        <v>0.1194866533945132</v>
      </c>
      <c r="F110" s="179">
        <f>DB!N7</f>
        <v>1.502060072999842E-3</v>
      </c>
    </row>
    <row r="111" spans="1:6" x14ac:dyDescent="0.25">
      <c r="A111" s="70">
        <v>110</v>
      </c>
      <c r="B111" s="10" t="str">
        <f>DB!C8</f>
        <v>Fraser River</v>
      </c>
      <c r="C111" s="11">
        <f>DB!BF8</f>
        <v>4.847640479875743E-4</v>
      </c>
      <c r="D111" s="11">
        <f>DB!BG8</f>
        <v>7.525227629536441E-3</v>
      </c>
      <c r="E111" s="11">
        <f>DB!M8</f>
        <v>0.1194866533945132</v>
      </c>
      <c r="F111" s="179">
        <f>DB!N8</f>
        <v>1.502060072999842E-3</v>
      </c>
    </row>
    <row r="112" spans="1:6" x14ac:dyDescent="0.25">
      <c r="A112" s="70">
        <v>111</v>
      </c>
      <c r="B112" s="10" t="str">
        <f>DB!C9</f>
        <v>Fraser River</v>
      </c>
      <c r="C112" s="11">
        <f>DB!BF9</f>
        <v>4.7764438049998883E-4</v>
      </c>
      <c r="D112" s="11">
        <f>DB!BG9</f>
        <v>7.5849289707439864E-3</v>
      </c>
      <c r="E112" s="11">
        <f>DB!M9</f>
        <v>0.1194866533945132</v>
      </c>
      <c r="F112" s="179">
        <f>DB!N9</f>
        <v>1.502060072999842E-3</v>
      </c>
    </row>
    <row r="113" spans="1:6" x14ac:dyDescent="0.25">
      <c r="A113" s="70">
        <v>112</v>
      </c>
      <c r="B113" s="10" t="str">
        <f>DB!C10</f>
        <v>Fraser River</v>
      </c>
      <c r="C113" s="11">
        <f>DB!BF10</f>
        <v>3.9538487297175483E-2</v>
      </c>
      <c r="D113" s="11">
        <f>DB!BG10</f>
        <v>3.876898373971377E-3</v>
      </c>
      <c r="E113" s="11">
        <f>DB!M10</f>
        <v>0.1219285123383535</v>
      </c>
      <c r="F113" s="179">
        <f>DB!N10</f>
        <v>9.3145579021517572E-3</v>
      </c>
    </row>
    <row r="114" spans="1:6" x14ac:dyDescent="0.25">
      <c r="A114" s="70">
        <v>113</v>
      </c>
      <c r="B114" s="10" t="str">
        <f>DB!C11</f>
        <v>Fraser River</v>
      </c>
      <c r="C114" s="11">
        <f>DB!BF11</f>
        <v>3.9537518838696682E-2</v>
      </c>
      <c r="D114" s="11">
        <f>DB!BG11</f>
        <v>3.8866943512107502E-3</v>
      </c>
      <c r="E114" s="11">
        <f>DB!M11</f>
        <v>0.1219285123383535</v>
      </c>
      <c r="F114" s="179">
        <f>DB!N11</f>
        <v>9.3145579021517572E-3</v>
      </c>
    </row>
    <row r="115" spans="1:6" x14ac:dyDescent="0.25">
      <c r="A115" s="70">
        <v>114</v>
      </c>
      <c r="B115" s="10" t="str">
        <f>DB!C12</f>
        <v>Fraser River</v>
      </c>
      <c r="C115" s="11">
        <f>DB!BF12</f>
        <v>3.9544636945704113E-2</v>
      </c>
      <c r="D115" s="11">
        <f>DB!BG12</f>
        <v>3.9088986627948911E-3</v>
      </c>
      <c r="E115" s="11">
        <f>DB!M12</f>
        <v>0.1219285123383535</v>
      </c>
      <c r="F115" s="179">
        <f>DB!N12</f>
        <v>9.3145579021517572E-3</v>
      </c>
    </row>
    <row r="116" spans="1:6" x14ac:dyDescent="0.25">
      <c r="A116" s="70">
        <v>115</v>
      </c>
      <c r="B116" s="10" t="str">
        <f>DB!C13</f>
        <v>Fraser River</v>
      </c>
      <c r="C116" s="11">
        <f>DB!BF13</f>
        <v>3.954373464031706E-2</v>
      </c>
      <c r="D116" s="11">
        <f>DB!BG13</f>
        <v>3.8696719235076509E-3</v>
      </c>
      <c r="E116" s="11">
        <f>DB!M13</f>
        <v>0.1219285123383535</v>
      </c>
      <c r="F116" s="179">
        <f>DB!N13</f>
        <v>9.3145579021517572E-3</v>
      </c>
    </row>
    <row r="117" spans="1:6" x14ac:dyDescent="0.25">
      <c r="A117" s="70">
        <v>116</v>
      </c>
      <c r="B117" s="10" t="str">
        <f>DB!C14</f>
        <v>Fraser River</v>
      </c>
      <c r="C117" s="11">
        <f>DB!BF14</f>
        <v>7.8638359956329035E-2</v>
      </c>
      <c r="D117" s="11">
        <f>DB!BG14</f>
        <v>3.7584730282378331E-3</v>
      </c>
      <c r="E117" s="11">
        <f>DB!M14</f>
        <v>0.1188210254891174</v>
      </c>
      <c r="F117" s="179">
        <f>DB!N14</f>
        <v>3.4419172087453861E-3</v>
      </c>
    </row>
    <row r="118" spans="1:6" x14ac:dyDescent="0.25">
      <c r="A118" s="70">
        <v>117</v>
      </c>
      <c r="B118" s="10" t="str">
        <f>DB!C15</f>
        <v>Fraser River</v>
      </c>
      <c r="C118" s="11">
        <f>DB!BF15</f>
        <v>7.8594814460437201E-2</v>
      </c>
      <c r="D118" s="11">
        <f>DB!BG15</f>
        <v>3.7567778234537052E-3</v>
      </c>
      <c r="E118" s="11">
        <f>DB!M15</f>
        <v>0.1188210254891174</v>
      </c>
      <c r="F118" s="179">
        <f>DB!N15</f>
        <v>3.4419172087453861E-3</v>
      </c>
    </row>
    <row r="119" spans="1:6" x14ac:dyDescent="0.25">
      <c r="A119" s="70">
        <v>118</v>
      </c>
      <c r="B119" s="10" t="str">
        <f>DB!C16</f>
        <v>Fraser River</v>
      </c>
      <c r="C119" s="11">
        <f>DB!BF16</f>
        <v>7.8612846618408658E-2</v>
      </c>
      <c r="D119" s="11">
        <f>DB!BG16</f>
        <v>3.7593947149721731E-3</v>
      </c>
      <c r="E119" s="11">
        <f>DB!M16</f>
        <v>0.1188210254891174</v>
      </c>
      <c r="F119" s="179">
        <f>DB!N16</f>
        <v>3.4419172087453861E-3</v>
      </c>
    </row>
    <row r="120" spans="1:6" x14ac:dyDescent="0.25">
      <c r="A120" s="70">
        <v>119</v>
      </c>
      <c r="B120" s="10" t="str">
        <f>DB!C17</f>
        <v>Fraser River</v>
      </c>
      <c r="C120" s="11">
        <f>DB!BF17</f>
        <v>7.8596700105508274E-2</v>
      </c>
      <c r="D120" s="11">
        <f>DB!BG17</f>
        <v>3.785684686040324E-3</v>
      </c>
      <c r="E120" s="11">
        <f>DB!M17</f>
        <v>0.1188210254891174</v>
      </c>
      <c r="F120" s="179">
        <f>DB!N17</f>
        <v>3.4419172087453861E-3</v>
      </c>
    </row>
    <row r="121" spans="1:6" x14ac:dyDescent="0.25">
      <c r="A121" s="70">
        <v>120</v>
      </c>
      <c r="B121" s="10" t="str">
        <f>DB!C18</f>
        <v>Fraser River</v>
      </c>
      <c r="C121" s="11">
        <f>DB!BF18</f>
        <v>7.8605234295806736E-2</v>
      </c>
      <c r="D121" s="11">
        <f>DB!BG18</f>
        <v>3.7353738135886289E-3</v>
      </c>
      <c r="E121" s="11">
        <f>DB!M18</f>
        <v>0.1188210254891174</v>
      </c>
      <c r="F121" s="179">
        <f>DB!N18</f>
        <v>3.4419172087453861E-3</v>
      </c>
    </row>
    <row r="122" spans="1:6" x14ac:dyDescent="0.25">
      <c r="A122" s="70">
        <v>121</v>
      </c>
      <c r="B122" s="10" t="str">
        <f>DB!C19</f>
        <v>Fraser River</v>
      </c>
      <c r="C122" s="11">
        <f>DB!BF19</f>
        <v>-6.6701907911255826E-2</v>
      </c>
      <c r="D122" s="11">
        <f>DB!BG19</f>
        <v>7.5024928241245407E-3</v>
      </c>
      <c r="E122" s="11">
        <f>DB!M19</f>
        <v>0.14524763818829869</v>
      </c>
      <c r="F122" s="179">
        <f>DB!N19</f>
        <v>9.5964759913767545E-4</v>
      </c>
    </row>
    <row r="123" spans="1:6" x14ac:dyDescent="0.25">
      <c r="A123" s="70">
        <v>122</v>
      </c>
      <c r="B123" s="10" t="str">
        <f>DB!C20</f>
        <v>Fraser River</v>
      </c>
      <c r="C123" s="11">
        <f>DB!BF20</f>
        <v>-6.6706066160795441E-2</v>
      </c>
      <c r="D123" s="11">
        <f>DB!BG20</f>
        <v>7.4660885660231789E-3</v>
      </c>
      <c r="E123" s="11">
        <f>DB!M20</f>
        <v>0.14524763818829869</v>
      </c>
      <c r="F123" s="179">
        <f>DB!N20</f>
        <v>9.5964759913767545E-4</v>
      </c>
    </row>
    <row r="124" spans="1:6" x14ac:dyDescent="0.25">
      <c r="A124" s="70">
        <v>123</v>
      </c>
      <c r="B124" s="10" t="str">
        <f>DB!C21</f>
        <v>Fraser River</v>
      </c>
      <c r="C124" s="11">
        <f>DB!BF21</f>
        <v>-6.6745393321215749E-2</v>
      </c>
      <c r="D124" s="11">
        <f>DB!BG21</f>
        <v>7.4569178390679414E-3</v>
      </c>
      <c r="E124" s="11">
        <f>DB!M21</f>
        <v>0.14524763818829869</v>
      </c>
      <c r="F124" s="179">
        <f>DB!N21</f>
        <v>9.5964759913767545E-4</v>
      </c>
    </row>
    <row r="125" spans="1:6" x14ac:dyDescent="0.25">
      <c r="A125" s="70">
        <v>124</v>
      </c>
      <c r="B125" s="10" t="str">
        <f>DB!C22</f>
        <v>Fraser River</v>
      </c>
      <c r="C125" s="11">
        <f>DB!BF22</f>
        <v>-6.6730589179728031E-2</v>
      </c>
      <c r="D125" s="11">
        <f>DB!BG22</f>
        <v>7.5586689959096093E-3</v>
      </c>
      <c r="E125" s="11">
        <f>DB!M22</f>
        <v>0.14524763818829869</v>
      </c>
      <c r="F125" s="179">
        <f>DB!N22</f>
        <v>9.5964759913767545E-4</v>
      </c>
    </row>
    <row r="126" spans="1:6" x14ac:dyDescent="0.25">
      <c r="A126" s="70">
        <v>125</v>
      </c>
      <c r="B126" s="10" t="str">
        <f>DB!C23</f>
        <v>Fraser River</v>
      </c>
      <c r="C126" s="11">
        <f>DB!BF23</f>
        <v>-6.6726523812940711E-2</v>
      </c>
      <c r="D126" s="11">
        <f>DB!BG23</f>
        <v>7.4961874378182492E-3</v>
      </c>
      <c r="E126" s="11">
        <f>DB!M23</f>
        <v>0.14524763818829869</v>
      </c>
      <c r="F126" s="179">
        <f>DB!N23</f>
        <v>9.5964759913767545E-4</v>
      </c>
    </row>
    <row r="127" spans="1:6" x14ac:dyDescent="0.25">
      <c r="A127" s="70">
        <v>126</v>
      </c>
      <c r="B127" s="10" t="str">
        <f>DB!C24</f>
        <v>Fraser River</v>
      </c>
      <c r="C127" s="11">
        <f>DB!BF24</f>
        <v>-6.6743489962462169E-2</v>
      </c>
      <c r="D127" s="11">
        <f>DB!BG24</f>
        <v>7.4771133131016814E-3</v>
      </c>
      <c r="E127" s="11">
        <f>DB!M24</f>
        <v>0.14524763818829869</v>
      </c>
      <c r="F127" s="179">
        <f>DB!N24</f>
        <v>9.5964759913767545E-4</v>
      </c>
    </row>
    <row r="128" spans="1:6" x14ac:dyDescent="0.25">
      <c r="A128" s="70">
        <v>127</v>
      </c>
      <c r="B128" s="10" t="str">
        <f>DB!C25</f>
        <v>Fraser River</v>
      </c>
      <c r="C128" s="11">
        <f>DB!BF25</f>
        <v>-6.6719545598088098E-2</v>
      </c>
      <c r="D128" s="11">
        <f>DB!BG25</f>
        <v>7.465376106196406E-3</v>
      </c>
      <c r="E128" s="11">
        <f>DB!M25</f>
        <v>0.14524763818829869</v>
      </c>
      <c r="F128" s="179">
        <f>DB!N25</f>
        <v>9.5964759913767545E-4</v>
      </c>
    </row>
    <row r="129" spans="1:6" x14ac:dyDescent="0.25">
      <c r="A129" s="70">
        <v>128</v>
      </c>
      <c r="B129" s="10" t="str">
        <f>DB!C26</f>
        <v>Fraser River</v>
      </c>
      <c r="C129" s="11">
        <f>DB!BF26</f>
        <v>1.1411923043903781E-2</v>
      </c>
      <c r="D129" s="11">
        <f>DB!BG26</f>
        <v>3.738644311326895E-3</v>
      </c>
      <c r="E129" s="11">
        <f>DB!M26</f>
        <v>0.13704733665150731</v>
      </c>
      <c r="F129" s="179">
        <f>DB!N26</f>
        <v>4.4576838251077838E-3</v>
      </c>
    </row>
    <row r="130" spans="1:6" x14ac:dyDescent="0.25">
      <c r="A130" s="70">
        <v>129</v>
      </c>
      <c r="B130" s="10" t="str">
        <f>DB!C27</f>
        <v>Fraser River</v>
      </c>
      <c r="C130" s="11">
        <f>DB!BF27</f>
        <v>1.1408453192265831E-2</v>
      </c>
      <c r="D130" s="11">
        <f>DB!BG27</f>
        <v>3.731517340179282E-3</v>
      </c>
      <c r="E130" s="11">
        <f>DB!M27</f>
        <v>0.13704733665150731</v>
      </c>
      <c r="F130" s="179">
        <f>DB!N27</f>
        <v>4.4576838251077838E-3</v>
      </c>
    </row>
    <row r="131" spans="1:6" x14ac:dyDescent="0.25">
      <c r="A131" s="70">
        <v>130</v>
      </c>
      <c r="B131" s="10" t="str">
        <f>DB!C28</f>
        <v>Fraser River</v>
      </c>
      <c r="C131" s="11">
        <f>DB!BF28</f>
        <v>1.143932951831809E-2</v>
      </c>
      <c r="D131" s="11">
        <f>DB!BG28</f>
        <v>3.7610415451587221E-3</v>
      </c>
      <c r="E131" s="11">
        <f>DB!M28</f>
        <v>0.13704733665150731</v>
      </c>
      <c r="F131" s="179">
        <f>DB!N28</f>
        <v>4.4576838251077838E-3</v>
      </c>
    </row>
    <row r="132" spans="1:6" x14ac:dyDescent="0.25">
      <c r="A132" s="70">
        <v>131</v>
      </c>
      <c r="B132" s="10" t="str">
        <f>DB!C29</f>
        <v>Fraser River</v>
      </c>
      <c r="C132" s="11">
        <f>DB!BF29</f>
        <v>1.141443819897602E-2</v>
      </c>
      <c r="D132" s="11">
        <f>DB!BG29</f>
        <v>3.7457411176661181E-3</v>
      </c>
      <c r="E132" s="11">
        <f>DB!M29</f>
        <v>0.13704733665150731</v>
      </c>
      <c r="F132" s="179">
        <f>DB!N29</f>
        <v>4.4576838251077838E-3</v>
      </c>
    </row>
    <row r="133" spans="1:6" x14ac:dyDescent="0.25">
      <c r="A133" s="70">
        <v>132</v>
      </c>
      <c r="B133" s="10" t="str">
        <f>DB!C30</f>
        <v>Fraser River</v>
      </c>
      <c r="C133" s="11">
        <f>DB!BF30</f>
        <v>5.0462843375817003E-2</v>
      </c>
      <c r="D133" s="11">
        <f>DB!BG30</f>
        <v>7.3017435442370394E-3</v>
      </c>
      <c r="E133" s="11">
        <f>DB!M30</f>
        <v>0.1345197003939072</v>
      </c>
      <c r="F133" s="179">
        <f>DB!N30</f>
        <v>4.2407210187287072E-3</v>
      </c>
    </row>
    <row r="134" spans="1:6" x14ac:dyDescent="0.25">
      <c r="A134" s="70">
        <v>133</v>
      </c>
      <c r="B134" s="10" t="str">
        <f>DB!C31</f>
        <v>Fraser River</v>
      </c>
      <c r="C134" s="11">
        <f>DB!BF31</f>
        <v>5.0502853841419601E-2</v>
      </c>
      <c r="D134" s="11">
        <f>DB!BG31</f>
        <v>7.235965382547508E-3</v>
      </c>
      <c r="E134" s="11">
        <f>DB!M31</f>
        <v>0.1345197003939072</v>
      </c>
      <c r="F134" s="179">
        <f>DB!N31</f>
        <v>4.2407210187287072E-3</v>
      </c>
    </row>
    <row r="135" spans="1:6" x14ac:dyDescent="0.25">
      <c r="A135" s="70">
        <v>134</v>
      </c>
      <c r="B135" s="10" t="str">
        <f>DB!C32</f>
        <v>Fraser River</v>
      </c>
      <c r="C135" s="11">
        <f>DB!BF32</f>
        <v>5.0429926749386463E-2</v>
      </c>
      <c r="D135" s="11">
        <f>DB!BG32</f>
        <v>7.2831347093089598E-3</v>
      </c>
      <c r="E135" s="11">
        <f>DB!M32</f>
        <v>0.1345197003939072</v>
      </c>
      <c r="F135" s="179">
        <f>DB!N32</f>
        <v>4.2407210187287072E-3</v>
      </c>
    </row>
    <row r="136" spans="1:6" x14ac:dyDescent="0.25">
      <c r="A136" s="70">
        <v>135</v>
      </c>
      <c r="B136" s="10" t="str">
        <f>DB!C33</f>
        <v>Fraser River</v>
      </c>
      <c r="C136" s="11">
        <f>DB!BF33</f>
        <v>5.050440335030127E-2</v>
      </c>
      <c r="D136" s="11">
        <f>DB!BG33</f>
        <v>7.2862130457034763E-3</v>
      </c>
      <c r="E136" s="11">
        <f>DB!M33</f>
        <v>0.1345197003939072</v>
      </c>
      <c r="F136" s="179">
        <f>DB!N33</f>
        <v>4.2407210187287072E-3</v>
      </c>
    </row>
    <row r="137" spans="1:6" x14ac:dyDescent="0.25">
      <c r="A137" s="70">
        <v>136</v>
      </c>
      <c r="B137" s="10" t="str">
        <f>DB!C34</f>
        <v>Fraser River</v>
      </c>
      <c r="C137" s="11">
        <f>DB!BF34</f>
        <v>7.3359602892540315E-2</v>
      </c>
      <c r="D137" s="11">
        <f>DB!BG34</f>
        <v>9.7644345910700321E-3</v>
      </c>
      <c r="E137" s="11">
        <f>DB!M34</f>
        <v>0.1322553611432053</v>
      </c>
      <c r="F137" s="179">
        <f>DB!N34</f>
        <v>1.163311909779232E-3</v>
      </c>
    </row>
    <row r="138" spans="1:6" x14ac:dyDescent="0.25">
      <c r="A138" s="70">
        <v>137</v>
      </c>
      <c r="B138" s="10" t="str">
        <f>DB!C35</f>
        <v>Fraser River</v>
      </c>
      <c r="C138" s="11">
        <f>DB!BF35</f>
        <v>7.3339716566570068E-2</v>
      </c>
      <c r="D138" s="11">
        <f>DB!BG35</f>
        <v>9.7132223193891597E-3</v>
      </c>
      <c r="E138" s="11">
        <f>DB!M35</f>
        <v>0.1322553611432053</v>
      </c>
      <c r="F138" s="179">
        <f>DB!N35</f>
        <v>1.163311909779232E-3</v>
      </c>
    </row>
    <row r="139" spans="1:6" x14ac:dyDescent="0.25">
      <c r="A139" s="70">
        <v>138</v>
      </c>
      <c r="B139" s="10" t="str">
        <f>DB!C36</f>
        <v>Fraser River</v>
      </c>
      <c r="C139" s="11">
        <f>DB!BF36</f>
        <v>7.3309852356574681E-2</v>
      </c>
      <c r="D139" s="11">
        <f>DB!BG36</f>
        <v>9.723469725399541E-3</v>
      </c>
      <c r="E139" s="11">
        <f>DB!M36</f>
        <v>0.1322553611432053</v>
      </c>
      <c r="F139" s="179">
        <f>DB!N36</f>
        <v>1.163311909779232E-3</v>
      </c>
    </row>
    <row r="140" spans="1:6" x14ac:dyDescent="0.25">
      <c r="A140" s="70">
        <v>139</v>
      </c>
      <c r="B140" s="10" t="str">
        <f>DB!C37</f>
        <v>Fraser River</v>
      </c>
      <c r="C140" s="11">
        <f>DB!BF37</f>
        <v>7.3306179327637125E-2</v>
      </c>
      <c r="D140" s="11">
        <f>DB!BG37</f>
        <v>9.7287483511551438E-3</v>
      </c>
      <c r="E140" s="11">
        <f>DB!M37</f>
        <v>0.1322553611432053</v>
      </c>
      <c r="F140" s="179">
        <f>DB!N37</f>
        <v>1.163311909779232E-3</v>
      </c>
    </row>
    <row r="141" spans="1:6" x14ac:dyDescent="0.25">
      <c r="A141" s="70">
        <v>140</v>
      </c>
      <c r="B141" s="10" t="str">
        <f>DB!C38</f>
        <v>Fraser River</v>
      </c>
      <c r="C141" s="11">
        <f>DB!BF38</f>
        <v>7.332262820088456E-2</v>
      </c>
      <c r="D141" s="11">
        <f>DB!BG38</f>
        <v>9.6947511631444959E-3</v>
      </c>
      <c r="E141" s="11">
        <f>DB!M38</f>
        <v>0.1322553611432053</v>
      </c>
      <c r="F141" s="179">
        <f>DB!N38</f>
        <v>1.163311909779232E-3</v>
      </c>
    </row>
    <row r="142" spans="1:6" x14ac:dyDescent="0.25">
      <c r="A142" s="70">
        <v>141</v>
      </c>
      <c r="B142" s="10" t="str">
        <f>DB!C39</f>
        <v>Fraser River</v>
      </c>
      <c r="C142" s="11">
        <f>DB!BF39</f>
        <v>-0.1275443121081912</v>
      </c>
      <c r="D142" s="11">
        <f>DB!BG39</f>
        <v>7.4765387624240254E-3</v>
      </c>
      <c r="E142" s="11">
        <f>DB!M39</f>
        <v>0.2074713265675017</v>
      </c>
      <c r="F142" s="179">
        <f>DB!N39</f>
        <v>5.5359161587760627E-3</v>
      </c>
    </row>
    <row r="143" spans="1:6" x14ac:dyDescent="0.25">
      <c r="A143" s="70">
        <v>142</v>
      </c>
      <c r="B143" s="10" t="str">
        <f>DB!C40</f>
        <v>Fraser River</v>
      </c>
      <c r="C143" s="11">
        <f>DB!BF40</f>
        <v>-0.12755074739717029</v>
      </c>
      <c r="D143" s="11">
        <f>DB!BG40</f>
        <v>7.4622877430706612E-3</v>
      </c>
      <c r="E143" s="11">
        <f>DB!M40</f>
        <v>0.2074713265675017</v>
      </c>
      <c r="F143" s="179">
        <f>DB!N40</f>
        <v>5.5359161587760627E-3</v>
      </c>
    </row>
    <row r="144" spans="1:6" x14ac:dyDescent="0.25">
      <c r="A144" s="70">
        <v>143</v>
      </c>
      <c r="B144" s="10" t="str">
        <f>DB!C41</f>
        <v>Fraser River</v>
      </c>
      <c r="C144" s="11">
        <f>DB!BF41</f>
        <v>-0.1275331785156914</v>
      </c>
      <c r="D144" s="11">
        <f>DB!BG41</f>
        <v>7.521254767065803E-3</v>
      </c>
      <c r="E144" s="11">
        <f>DB!M41</f>
        <v>0.2074713265675017</v>
      </c>
      <c r="F144" s="179">
        <f>DB!N41</f>
        <v>5.5359161587760627E-3</v>
      </c>
    </row>
    <row r="145" spans="1:6" x14ac:dyDescent="0.25">
      <c r="A145" s="70">
        <v>144</v>
      </c>
      <c r="B145" s="10" t="str">
        <f>DB!C42</f>
        <v>Fraser River</v>
      </c>
      <c r="C145" s="11">
        <f>DB!BF42</f>
        <v>-0.1275148891909747</v>
      </c>
      <c r="D145" s="11">
        <f>DB!BG42</f>
        <v>7.4792517478302614E-3</v>
      </c>
      <c r="E145" s="11">
        <f>DB!M42</f>
        <v>0.2074713265675017</v>
      </c>
      <c r="F145" s="179">
        <f>DB!N42</f>
        <v>5.5359161587760627E-3</v>
      </c>
    </row>
    <row r="146" spans="1:6" x14ac:dyDescent="0.25">
      <c r="A146" s="70">
        <v>145</v>
      </c>
      <c r="B146" s="10" t="str">
        <f>DB!C43</f>
        <v>Fraser River</v>
      </c>
      <c r="C146" s="11">
        <f>DB!BF43</f>
        <v>-0.12753286209098849</v>
      </c>
      <c r="D146" s="11">
        <f>DB!BG43</f>
        <v>7.4931732856084246E-3</v>
      </c>
      <c r="E146" s="11">
        <f>DB!M43</f>
        <v>0.2074713265675017</v>
      </c>
      <c r="F146" s="179">
        <f>DB!N43</f>
        <v>5.5359161587760627E-3</v>
      </c>
    </row>
    <row r="147" spans="1:6" x14ac:dyDescent="0.25">
      <c r="A147" s="70">
        <v>146</v>
      </c>
      <c r="B147" s="10" t="str">
        <f>DB!C44</f>
        <v>Fraser River</v>
      </c>
      <c r="C147" s="11">
        <f>DB!BF44</f>
        <v>-0.1274785193410107</v>
      </c>
      <c r="D147" s="11">
        <f>DB!BG44</f>
        <v>7.5301908486210944E-3</v>
      </c>
      <c r="E147" s="11">
        <f>DB!M44</f>
        <v>0.2074713265675017</v>
      </c>
      <c r="F147" s="179">
        <f>DB!N44</f>
        <v>5.5359161587760627E-3</v>
      </c>
    </row>
    <row r="148" spans="1:6" x14ac:dyDescent="0.25">
      <c r="A148" s="70">
        <v>147</v>
      </c>
      <c r="B148" s="10" t="str">
        <f>DB!C45</f>
        <v>Fraser River</v>
      </c>
      <c r="C148" s="11">
        <f>DB!BF45</f>
        <v>-4.9385391122666072E-2</v>
      </c>
      <c r="D148" s="11">
        <f>DB!BG45</f>
        <v>3.779725553614137E-3</v>
      </c>
      <c r="E148" s="11">
        <f>DB!M45</f>
        <v>0.17049203484737099</v>
      </c>
      <c r="F148" s="179">
        <f>DB!N45</f>
        <v>7.3755285054305422E-3</v>
      </c>
    </row>
    <row r="149" spans="1:6" x14ac:dyDescent="0.25">
      <c r="A149" s="70">
        <v>148</v>
      </c>
      <c r="B149" s="10" t="str">
        <f>DB!C46</f>
        <v>Fraser River</v>
      </c>
      <c r="C149" s="11">
        <f>DB!BF46</f>
        <v>-4.939629118284352E-2</v>
      </c>
      <c r="D149" s="11">
        <f>DB!BG46</f>
        <v>3.7490365966143268E-3</v>
      </c>
      <c r="E149" s="11">
        <f>DB!M46</f>
        <v>0.17049203484737099</v>
      </c>
      <c r="F149" s="179">
        <f>DB!N46</f>
        <v>7.3755285054305422E-3</v>
      </c>
    </row>
    <row r="150" spans="1:6" x14ac:dyDescent="0.25">
      <c r="A150" s="70">
        <v>149</v>
      </c>
      <c r="B150" s="10" t="str">
        <f>DB!C47</f>
        <v>Fraser River</v>
      </c>
      <c r="C150" s="11">
        <f>DB!BF47</f>
        <v>-4.9407545248817457E-2</v>
      </c>
      <c r="D150" s="11">
        <f>DB!BG47</f>
        <v>3.7503244437299202E-3</v>
      </c>
      <c r="E150" s="11">
        <f>DB!M47</f>
        <v>0.17049203484737099</v>
      </c>
      <c r="F150" s="179">
        <f>DB!N47</f>
        <v>7.3755285054305422E-3</v>
      </c>
    </row>
    <row r="151" spans="1:6" x14ac:dyDescent="0.25">
      <c r="A151" s="70">
        <v>150</v>
      </c>
      <c r="B151" s="10" t="str">
        <f>DB!C48</f>
        <v>Fraser River</v>
      </c>
      <c r="C151" s="11">
        <f>DB!BF48</f>
        <v>-4.9395167368093053E-2</v>
      </c>
      <c r="D151" s="11">
        <f>DB!BG48</f>
        <v>3.7908403273140602E-3</v>
      </c>
      <c r="E151" s="11">
        <f>DB!M48</f>
        <v>0.17049203484737099</v>
      </c>
      <c r="F151" s="179">
        <f>DB!N48</f>
        <v>7.3755285054305422E-3</v>
      </c>
    </row>
    <row r="152" spans="1:6" x14ac:dyDescent="0.25">
      <c r="A152" s="70">
        <v>151</v>
      </c>
      <c r="B152" s="10" t="str">
        <f>DB!C49</f>
        <v>Fraser River</v>
      </c>
      <c r="C152" s="11">
        <f>DB!BF49</f>
        <v>-1.031434279290435E-2</v>
      </c>
      <c r="D152" s="11">
        <f>DB!BG49</f>
        <v>7.2820846613162304E-3</v>
      </c>
      <c r="E152" s="11">
        <f>DB!M49</f>
        <v>0.15959700674919</v>
      </c>
      <c r="F152" s="179">
        <f>DB!N49</f>
        <v>6.4875875297484642E-3</v>
      </c>
    </row>
    <row r="153" spans="1:6" x14ac:dyDescent="0.25">
      <c r="A153" s="70">
        <v>152</v>
      </c>
      <c r="B153" s="10" t="str">
        <f>DB!C50</f>
        <v>Fraser River</v>
      </c>
      <c r="C153" s="11">
        <f>DB!BF50</f>
        <v>-1.0275048390865909E-2</v>
      </c>
      <c r="D153" s="11">
        <f>DB!BG50</f>
        <v>7.2498313454812478E-3</v>
      </c>
      <c r="E153" s="11">
        <f>DB!M50</f>
        <v>0.15959700674919</v>
      </c>
      <c r="F153" s="179">
        <f>DB!N50</f>
        <v>6.4875875297484642E-3</v>
      </c>
    </row>
    <row r="154" spans="1:6" x14ac:dyDescent="0.25">
      <c r="A154" s="70">
        <v>153</v>
      </c>
      <c r="B154" s="10" t="str">
        <f>DB!C51</f>
        <v>Fraser River</v>
      </c>
      <c r="C154" s="11">
        <f>DB!BF51</f>
        <v>-1.0295860530212919E-2</v>
      </c>
      <c r="D154" s="11">
        <f>DB!BG51</f>
        <v>7.2474467595586584E-3</v>
      </c>
      <c r="E154" s="11">
        <f>DB!M51</f>
        <v>0.15959700674919</v>
      </c>
      <c r="F154" s="179">
        <f>DB!N51</f>
        <v>6.4875875297484642E-3</v>
      </c>
    </row>
    <row r="155" spans="1:6" x14ac:dyDescent="0.25">
      <c r="A155" s="70">
        <v>154</v>
      </c>
      <c r="B155" s="10" t="str">
        <f>DB!C52</f>
        <v>Fraser River</v>
      </c>
      <c r="C155" s="11">
        <f>DB!BF52</f>
        <v>-1.029641325509111E-2</v>
      </c>
      <c r="D155" s="11">
        <f>DB!BG52</f>
        <v>7.2545227678657556E-3</v>
      </c>
      <c r="E155" s="11">
        <f>DB!M52</f>
        <v>0.15959700674919</v>
      </c>
      <c r="F155" s="179">
        <f>DB!N52</f>
        <v>6.4875875297484642E-3</v>
      </c>
    </row>
    <row r="156" spans="1:6" x14ac:dyDescent="0.25">
      <c r="A156" s="70">
        <v>155</v>
      </c>
      <c r="B156" s="10" t="str">
        <f>DB!C53</f>
        <v>Fraser River</v>
      </c>
      <c r="C156" s="11">
        <f>DB!BF53</f>
        <v>1.250250769646943E-2</v>
      </c>
      <c r="D156" s="11">
        <f>DB!BG53</f>
        <v>9.7214870967140543E-3</v>
      </c>
      <c r="E156" s="11">
        <f>DB!M53</f>
        <v>0.15121553530896431</v>
      </c>
      <c r="F156" s="179">
        <f>DB!N53</f>
        <v>8.4645189756416585E-3</v>
      </c>
    </row>
    <row r="157" spans="1:6" x14ac:dyDescent="0.25">
      <c r="A157" s="70">
        <v>156</v>
      </c>
      <c r="B157" s="10" t="str">
        <f>DB!C54</f>
        <v>Fraser River</v>
      </c>
      <c r="C157" s="11">
        <f>DB!BF54</f>
        <v>1.252642109110662E-2</v>
      </c>
      <c r="D157" s="11">
        <f>DB!BG54</f>
        <v>9.666258276542548E-3</v>
      </c>
      <c r="E157" s="11">
        <f>DB!M54</f>
        <v>0.15121553530896431</v>
      </c>
      <c r="F157" s="179">
        <f>DB!N54</f>
        <v>8.4645189756416585E-3</v>
      </c>
    </row>
    <row r="158" spans="1:6" x14ac:dyDescent="0.25">
      <c r="A158" s="70">
        <v>157</v>
      </c>
      <c r="B158" s="10" t="str">
        <f>DB!C55</f>
        <v>Fraser River</v>
      </c>
      <c r="C158" s="11">
        <f>DB!BF55</f>
        <v>1.2546467347092929E-2</v>
      </c>
      <c r="D158" s="11">
        <f>DB!BG55</f>
        <v>9.6858427164512664E-3</v>
      </c>
      <c r="E158" s="11">
        <f>DB!M55</f>
        <v>0.15121553530896431</v>
      </c>
      <c r="F158" s="179">
        <f>DB!N55</f>
        <v>8.4645189756416585E-3</v>
      </c>
    </row>
    <row r="159" spans="1:6" x14ac:dyDescent="0.25">
      <c r="A159" s="70">
        <v>158</v>
      </c>
      <c r="B159" s="10" t="str">
        <f>DB!C56</f>
        <v>Fraser River</v>
      </c>
      <c r="C159" s="11">
        <f>DB!BF56</f>
        <v>1.2541041716782161E-2</v>
      </c>
      <c r="D159" s="11">
        <f>DB!BG56</f>
        <v>9.6539463939180076E-3</v>
      </c>
      <c r="E159" s="11">
        <f>DB!M56</f>
        <v>0.15121553530896431</v>
      </c>
      <c r="F159" s="179">
        <f>DB!N56</f>
        <v>8.4645189756416585E-3</v>
      </c>
    </row>
    <row r="160" spans="1:6" x14ac:dyDescent="0.25">
      <c r="A160" s="70">
        <v>159</v>
      </c>
      <c r="B160" s="10" t="str">
        <f>DB!C431</f>
        <v>JCA</v>
      </c>
      <c r="C160" s="11">
        <f>DB!BF431</f>
        <v>-2.6124079424149231E-2</v>
      </c>
      <c r="D160" s="11">
        <f>DB!BG431</f>
        <v>3.0600267109731429E-2</v>
      </c>
      <c r="E160" s="11">
        <f>DB!M431</f>
        <v>0.1555888406079676</v>
      </c>
      <c r="F160" s="179">
        <f>DB!N431</f>
        <v>4.1659179928448767E-2</v>
      </c>
    </row>
    <row r="161" spans="1:6" x14ac:dyDescent="0.25">
      <c r="A161" s="70">
        <v>160</v>
      </c>
      <c r="B161" s="10" t="str">
        <f>DB!C432</f>
        <v>JCA</v>
      </c>
      <c r="C161" s="11">
        <f>DB!BF432</f>
        <v>-6.8131891198443734E-2</v>
      </c>
      <c r="D161" s="11">
        <f>DB!BG432</f>
        <v>3.0365327976469271E-2</v>
      </c>
      <c r="E161" s="11">
        <f>DB!M432</f>
        <v>0.1555888406079676</v>
      </c>
      <c r="F161" s="179">
        <f>DB!N432</f>
        <v>4.1659179928448767E-2</v>
      </c>
    </row>
    <row r="162" spans="1:6" x14ac:dyDescent="0.25">
      <c r="A162" s="70">
        <v>161</v>
      </c>
      <c r="B162" s="10" t="str">
        <f>DB!C433</f>
        <v>JCA</v>
      </c>
      <c r="C162" s="11">
        <f>DB!BF433</f>
        <v>-0.17228357782015191</v>
      </c>
      <c r="D162" s="11">
        <f>DB!BG433</f>
        <v>3.0033470789592429E-2</v>
      </c>
      <c r="E162" s="11">
        <f>DB!M433</f>
        <v>0.23272452349701231</v>
      </c>
      <c r="F162" s="179">
        <f>DB!N433</f>
        <v>2.5235367193401421E-2</v>
      </c>
    </row>
    <row r="163" spans="1:6" x14ac:dyDescent="0.25">
      <c r="A163" s="70">
        <v>162</v>
      </c>
      <c r="B163" s="10" t="str">
        <f>DB!C434</f>
        <v>JCA</v>
      </c>
      <c r="C163" s="11">
        <f>DB!BF434</f>
        <v>-0.1792534893639931</v>
      </c>
      <c r="D163" s="11">
        <f>DB!BG434</f>
        <v>3.0443463636165631E-2</v>
      </c>
      <c r="E163" s="11">
        <f>DB!M434</f>
        <v>0.23272452349701231</v>
      </c>
      <c r="F163" s="179">
        <f>DB!N434</f>
        <v>2.5235367193401421E-2</v>
      </c>
    </row>
    <row r="164" spans="1:6" x14ac:dyDescent="0.25">
      <c r="A164" s="70">
        <v>163</v>
      </c>
      <c r="B164" s="10" t="str">
        <f>DB!C435</f>
        <v>JCA</v>
      </c>
      <c r="C164" s="11">
        <f>DB!BF435</f>
        <v>-0.184248668196203</v>
      </c>
      <c r="D164" s="11">
        <f>DB!BG435</f>
        <v>3.022398338182394E-2</v>
      </c>
      <c r="E164" s="11">
        <f>DB!M435</f>
        <v>0.23272452349701231</v>
      </c>
      <c r="F164" s="179">
        <f>DB!N435</f>
        <v>2.5235367193401421E-2</v>
      </c>
    </row>
    <row r="165" spans="1:6" x14ac:dyDescent="0.25">
      <c r="A165" s="70">
        <v>164</v>
      </c>
      <c r="B165" s="10" t="str">
        <f>DB!C436</f>
        <v>JCA</v>
      </c>
      <c r="C165" s="11">
        <f>DB!BF436</f>
        <v>-0.20319963634977259</v>
      </c>
      <c r="D165" s="11">
        <f>DB!BG436</f>
        <v>3.0500859508308321E-2</v>
      </c>
      <c r="E165" s="11">
        <f>DB!M436</f>
        <v>0.23272452349701231</v>
      </c>
      <c r="F165" s="179">
        <f>DB!N436</f>
        <v>2.5235367193401421E-2</v>
      </c>
    </row>
    <row r="166" spans="1:6" x14ac:dyDescent="0.25">
      <c r="A166" s="70">
        <v>165</v>
      </c>
      <c r="B166" s="10" t="str">
        <f>DB!C57</f>
        <v>Monterey 0/30</v>
      </c>
      <c r="C166" s="11">
        <f>DB!BF57</f>
        <v>-0.1628701667971641</v>
      </c>
      <c r="D166" s="11">
        <f>DB!BG57</f>
        <v>1.195489087236683E-3</v>
      </c>
      <c r="E166" s="11">
        <f>DB!M57</f>
        <v>0.50215443375668689</v>
      </c>
      <c r="F166" s="179">
        <f>DB!N57</f>
        <v>8.0755031040496736E-2</v>
      </c>
    </row>
    <row r="167" spans="1:6" x14ac:dyDescent="0.25">
      <c r="A167" s="70">
        <v>166</v>
      </c>
      <c r="B167" s="10" t="str">
        <f>DB!C58</f>
        <v>Monterey 0/30</v>
      </c>
      <c r="C167" s="11">
        <f>DB!BF58</f>
        <v>-0.16287385239332861</v>
      </c>
      <c r="D167" s="11">
        <f>DB!BG58</f>
        <v>1.198047541203327E-3</v>
      </c>
      <c r="E167" s="11">
        <f>DB!M58</f>
        <v>0.50215443375668689</v>
      </c>
      <c r="F167" s="179">
        <f>DB!N58</f>
        <v>8.0755031040496736E-2</v>
      </c>
    </row>
    <row r="168" spans="1:6" x14ac:dyDescent="0.25">
      <c r="A168" s="70">
        <v>167</v>
      </c>
      <c r="B168" s="10" t="str">
        <f>DB!C59</f>
        <v>Monterey 0/30</v>
      </c>
      <c r="C168" s="11">
        <f>DB!BF59</f>
        <v>-0.1418679349374759</v>
      </c>
      <c r="D168" s="11">
        <f>DB!BG59</f>
        <v>1.1946910054439349E-3</v>
      </c>
      <c r="E168" s="11">
        <f>DB!M59</f>
        <v>0.29120227638632218</v>
      </c>
      <c r="F168" s="179">
        <f>DB!N59</f>
        <v>3.8000774437394212E-2</v>
      </c>
    </row>
    <row r="169" spans="1:6" x14ac:dyDescent="0.25">
      <c r="A169" s="70">
        <v>168</v>
      </c>
      <c r="B169" s="10" t="str">
        <f>DB!C60</f>
        <v>Monterey 0/30</v>
      </c>
      <c r="C169" s="11">
        <f>DB!BF60</f>
        <v>-0.1468798249987536</v>
      </c>
      <c r="D169" s="11">
        <f>DB!BG60</f>
        <v>1.1987652213709789E-3</v>
      </c>
      <c r="E169" s="11">
        <f>DB!M60</f>
        <v>0.29120227638632218</v>
      </c>
      <c r="F169" s="179">
        <f>DB!N60</f>
        <v>3.8000774437394212E-2</v>
      </c>
    </row>
    <row r="170" spans="1:6" x14ac:dyDescent="0.25">
      <c r="A170" s="70">
        <v>169</v>
      </c>
      <c r="B170" s="10" t="str">
        <f>DB!C61</f>
        <v>Monterey 0/30</v>
      </c>
      <c r="C170" s="11">
        <f>DB!BF61</f>
        <v>-0.14087301807831901</v>
      </c>
      <c r="D170" s="11">
        <f>DB!BG61</f>
        <v>1.200213492264744E-3</v>
      </c>
      <c r="E170" s="11">
        <f>DB!M61</f>
        <v>0.29120227638632218</v>
      </c>
      <c r="F170" s="179">
        <f>DB!N61</f>
        <v>3.8000774437394212E-2</v>
      </c>
    </row>
    <row r="171" spans="1:6" x14ac:dyDescent="0.25">
      <c r="A171" s="70">
        <v>170</v>
      </c>
      <c r="B171" s="10" t="str">
        <f>DB!C62</f>
        <v>Monterey 0/30</v>
      </c>
      <c r="C171" s="11">
        <f>DB!BF62</f>
        <v>-0.1328785019399065</v>
      </c>
      <c r="D171" s="11">
        <f>DB!BG62</f>
        <v>1.19303848692018E-3</v>
      </c>
      <c r="E171" s="11">
        <f>DB!M62</f>
        <v>0.42907762851429321</v>
      </c>
      <c r="F171" s="179">
        <f>DB!N62</f>
        <v>2.7830767697962069E-2</v>
      </c>
    </row>
    <row r="172" spans="1:6" x14ac:dyDescent="0.25">
      <c r="A172" s="70">
        <v>171</v>
      </c>
      <c r="B172" s="10" t="str">
        <f>DB!C63</f>
        <v>Monterey 0/30</v>
      </c>
      <c r="C172" s="11">
        <f>DB!BF63</f>
        <v>-0.13086994365967641</v>
      </c>
      <c r="D172" s="11">
        <f>DB!BG63</f>
        <v>1.1996941791282019E-3</v>
      </c>
      <c r="E172" s="11">
        <f>DB!M63</f>
        <v>0.42907762851429321</v>
      </c>
      <c r="F172" s="179">
        <f>DB!N63</f>
        <v>2.7830767697962069E-2</v>
      </c>
    </row>
    <row r="173" spans="1:6" x14ac:dyDescent="0.25">
      <c r="A173" s="70">
        <v>172</v>
      </c>
      <c r="B173" s="10" t="str">
        <f>DB!C64</f>
        <v>Monterey 0/30</v>
      </c>
      <c r="C173" s="11">
        <f>DB!BF64</f>
        <v>-0.1308699259435453</v>
      </c>
      <c r="D173" s="11">
        <f>DB!BG64</f>
        <v>1.191729312610983E-3</v>
      </c>
      <c r="E173" s="11">
        <f>DB!M64</f>
        <v>0.42907762851429321</v>
      </c>
      <c r="F173" s="179">
        <f>DB!N64</f>
        <v>2.7830767697962069E-2</v>
      </c>
    </row>
    <row r="174" spans="1:6" x14ac:dyDescent="0.25">
      <c r="A174" s="70">
        <v>173</v>
      </c>
      <c r="B174" s="10" t="str">
        <f>DB!C65</f>
        <v>Monterey 0/30</v>
      </c>
      <c r="C174" s="11">
        <f>DB!BF65</f>
        <v>-0.1198765941724827</v>
      </c>
      <c r="D174" s="11">
        <f>DB!BG65</f>
        <v>1.1972138389128111E-3</v>
      </c>
      <c r="E174" s="11">
        <f>DB!M65</f>
        <v>0.42907762851429321</v>
      </c>
      <c r="F174" s="179">
        <f>DB!N65</f>
        <v>2.7830767697962069E-2</v>
      </c>
    </row>
    <row r="175" spans="1:6" x14ac:dyDescent="0.25">
      <c r="A175" s="70">
        <v>174</v>
      </c>
      <c r="B175" s="10" t="str">
        <f>DB!C66</f>
        <v>Monterey 0/30</v>
      </c>
      <c r="C175" s="11">
        <f>DB!BF66</f>
        <v>-0.1198772094405057</v>
      </c>
      <c r="D175" s="11">
        <f>DB!BG66</f>
        <v>1.196741749082862E-3</v>
      </c>
      <c r="E175" s="11">
        <f>DB!M66</f>
        <v>0.42907762851429321</v>
      </c>
      <c r="F175" s="179">
        <f>DB!N66</f>
        <v>2.7830767697962069E-2</v>
      </c>
    </row>
    <row r="176" spans="1:6" x14ac:dyDescent="0.25">
      <c r="A176" s="70">
        <v>175</v>
      </c>
      <c r="B176" s="10" t="str">
        <f>DB!C67</f>
        <v>Monterey 0/30</v>
      </c>
      <c r="C176" s="11">
        <f>DB!BF67</f>
        <v>-9.8869960098939627E-2</v>
      </c>
      <c r="D176" s="11">
        <f>DB!BG67</f>
        <v>1.193050048459708E-3</v>
      </c>
      <c r="E176" s="11">
        <f>DB!M67</f>
        <v>0.33437654915229292</v>
      </c>
      <c r="F176" s="179">
        <f>DB!N67</f>
        <v>1.6751081342334339E-2</v>
      </c>
    </row>
    <row r="177" spans="1:6" x14ac:dyDescent="0.25">
      <c r="A177" s="70">
        <v>176</v>
      </c>
      <c r="B177" s="10" t="str">
        <f>DB!C68</f>
        <v>Monterey 0/30</v>
      </c>
      <c r="C177" s="11">
        <f>DB!BF68</f>
        <v>-9.9869290301445923E-2</v>
      </c>
      <c r="D177" s="11">
        <f>DB!BG68</f>
        <v>1.197534107771163E-3</v>
      </c>
      <c r="E177" s="11">
        <f>DB!M68</f>
        <v>0.33437654915229292</v>
      </c>
      <c r="F177" s="179">
        <f>DB!N68</f>
        <v>1.6751081342334339E-2</v>
      </c>
    </row>
    <row r="178" spans="1:6" x14ac:dyDescent="0.25">
      <c r="A178" s="70">
        <v>177</v>
      </c>
      <c r="B178" s="10" t="str">
        <f>DB!C69</f>
        <v>Monterey 0/30</v>
      </c>
      <c r="C178" s="11">
        <f>DB!BF69</f>
        <v>-8.9876789271678095E-2</v>
      </c>
      <c r="D178" s="11">
        <f>DB!BG69</f>
        <v>1.197266720023139E-3</v>
      </c>
      <c r="E178" s="11">
        <f>DB!M69</f>
        <v>0.33437654915229292</v>
      </c>
      <c r="F178" s="179">
        <f>DB!N69</f>
        <v>1.6751081342334339E-2</v>
      </c>
    </row>
    <row r="179" spans="1:6" x14ac:dyDescent="0.25">
      <c r="A179" s="70">
        <v>178</v>
      </c>
      <c r="B179" s="10" t="str">
        <f>DB!C70</f>
        <v>Monterey 0/30</v>
      </c>
      <c r="C179" s="11">
        <f>DB!BF70</f>
        <v>-9.0877821409701853E-2</v>
      </c>
      <c r="D179" s="11">
        <f>DB!BG70</f>
        <v>1.1992604086909569E-3</v>
      </c>
      <c r="E179" s="11">
        <f>DB!M70</f>
        <v>0.33437654915229292</v>
      </c>
      <c r="F179" s="179">
        <f>DB!N70</f>
        <v>1.6751081342334339E-2</v>
      </c>
    </row>
    <row r="180" spans="1:6" x14ac:dyDescent="0.25">
      <c r="A180" s="70">
        <v>179</v>
      </c>
      <c r="B180" s="10" t="str">
        <f>DB!C71</f>
        <v>Monterey 0/30</v>
      </c>
      <c r="C180" s="11">
        <f>DB!BF71</f>
        <v>-0.1628729927298497</v>
      </c>
      <c r="D180" s="11">
        <f>DB!BG71</f>
        <v>1.2027197066263001E-3</v>
      </c>
      <c r="E180" s="11">
        <f>DB!M71</f>
        <v>0.48834131444844497</v>
      </c>
      <c r="F180" s="179">
        <f>DB!N71</f>
        <v>8.3773628323067645E-2</v>
      </c>
    </row>
    <row r="181" spans="1:6" x14ac:dyDescent="0.25">
      <c r="A181" s="70">
        <v>180</v>
      </c>
      <c r="B181" s="10" t="str">
        <f>DB!C72</f>
        <v>Monterey 0/30</v>
      </c>
      <c r="C181" s="11">
        <f>DB!BF72</f>
        <v>-0.1628767543611051</v>
      </c>
      <c r="D181" s="11">
        <f>DB!BG72</f>
        <v>1.189005846117889E-3</v>
      </c>
      <c r="E181" s="11">
        <f>DB!M72</f>
        <v>0.48834131444844497</v>
      </c>
      <c r="F181" s="179">
        <f>DB!N72</f>
        <v>8.3773628323067645E-2</v>
      </c>
    </row>
    <row r="182" spans="1:6" x14ac:dyDescent="0.25">
      <c r="A182" s="70">
        <v>181</v>
      </c>
      <c r="B182" s="10" t="str">
        <f>DB!C73</f>
        <v>Monterey 0/30</v>
      </c>
      <c r="C182" s="11">
        <f>DB!BF73</f>
        <v>-0.1418684157858105</v>
      </c>
      <c r="D182" s="11">
        <f>DB!BG73</f>
        <v>1.198885547784492E-3</v>
      </c>
      <c r="E182" s="11">
        <f>DB!M73</f>
        <v>0.28800684983200908</v>
      </c>
      <c r="F182" s="179">
        <f>DB!N73</f>
        <v>3.650652517394793E-2</v>
      </c>
    </row>
    <row r="183" spans="1:6" x14ac:dyDescent="0.25">
      <c r="A183" s="70">
        <v>182</v>
      </c>
      <c r="B183" s="10" t="str">
        <f>DB!C74</f>
        <v>Monterey 0/30</v>
      </c>
      <c r="C183" s="11">
        <f>DB!BF74</f>
        <v>-0.14687169478981341</v>
      </c>
      <c r="D183" s="11">
        <f>DB!BG74</f>
        <v>1.1972106781445891E-3</v>
      </c>
      <c r="E183" s="11">
        <f>DB!M74</f>
        <v>0.28800684983200908</v>
      </c>
      <c r="F183" s="179">
        <f>DB!N74</f>
        <v>3.650652517394793E-2</v>
      </c>
    </row>
    <row r="184" spans="1:6" x14ac:dyDescent="0.25">
      <c r="A184" s="70">
        <v>183</v>
      </c>
      <c r="B184" s="10" t="str">
        <f>DB!C75</f>
        <v>Monterey 0/30</v>
      </c>
      <c r="C184" s="11">
        <f>DB!BF75</f>
        <v>-0.14087550984950739</v>
      </c>
      <c r="D184" s="11">
        <f>DB!BG75</f>
        <v>1.1994312215261511E-3</v>
      </c>
      <c r="E184" s="11">
        <f>DB!M75</f>
        <v>0.28800684983200908</v>
      </c>
      <c r="F184" s="179">
        <f>DB!N75</f>
        <v>3.650652517394793E-2</v>
      </c>
    </row>
    <row r="185" spans="1:6" x14ac:dyDescent="0.25">
      <c r="A185" s="70">
        <v>184</v>
      </c>
      <c r="B185" s="10" t="str">
        <f>DB!C76</f>
        <v>Monterey 0/30</v>
      </c>
      <c r="C185" s="11">
        <f>DB!BF76</f>
        <v>-0.132875302211895</v>
      </c>
      <c r="D185" s="11">
        <f>DB!BG76</f>
        <v>1.19674438837797E-3</v>
      </c>
      <c r="E185" s="11">
        <f>DB!M76</f>
        <v>0.42581082599926301</v>
      </c>
      <c r="F185" s="179">
        <f>DB!N76</f>
        <v>2.723490441047113E-2</v>
      </c>
    </row>
    <row r="186" spans="1:6" x14ac:dyDescent="0.25">
      <c r="A186" s="70">
        <v>185</v>
      </c>
      <c r="B186" s="10" t="str">
        <f>DB!C77</f>
        <v>Monterey 0/30</v>
      </c>
      <c r="C186" s="11">
        <f>DB!BF77</f>
        <v>-0.13087499206597861</v>
      </c>
      <c r="D186" s="11">
        <f>DB!BG77</f>
        <v>1.195140915432445E-3</v>
      </c>
      <c r="E186" s="11">
        <f>DB!M77</f>
        <v>0.42581082599926301</v>
      </c>
      <c r="F186" s="179">
        <f>DB!N77</f>
        <v>2.723490441047113E-2</v>
      </c>
    </row>
    <row r="187" spans="1:6" x14ac:dyDescent="0.25">
      <c r="A187" s="70">
        <v>186</v>
      </c>
      <c r="B187" s="10" t="str">
        <f>DB!C78</f>
        <v>Monterey 0/30</v>
      </c>
      <c r="C187" s="11">
        <f>DB!BF78</f>
        <v>-0.13087288928366239</v>
      </c>
      <c r="D187" s="11">
        <f>DB!BG78</f>
        <v>1.196770435690897E-3</v>
      </c>
      <c r="E187" s="11">
        <f>DB!M78</f>
        <v>0.42581082599926301</v>
      </c>
      <c r="F187" s="179">
        <f>DB!N78</f>
        <v>2.723490441047113E-2</v>
      </c>
    </row>
    <row r="188" spans="1:6" x14ac:dyDescent="0.25">
      <c r="A188" s="70">
        <v>187</v>
      </c>
      <c r="B188" s="10" t="str">
        <f>DB!C79</f>
        <v>Monterey 0/30</v>
      </c>
      <c r="C188" s="11">
        <f>DB!BF79</f>
        <v>-0.1198705929258362</v>
      </c>
      <c r="D188" s="11">
        <f>DB!BG79</f>
        <v>1.19530991531383E-3</v>
      </c>
      <c r="E188" s="11">
        <f>DB!M79</f>
        <v>0.42581082599926301</v>
      </c>
      <c r="F188" s="179">
        <f>DB!N79</f>
        <v>2.723490441047113E-2</v>
      </c>
    </row>
    <row r="189" spans="1:6" x14ac:dyDescent="0.25">
      <c r="A189" s="70">
        <v>188</v>
      </c>
      <c r="B189" s="10" t="str">
        <f>DB!C80</f>
        <v>Monterey 0/30</v>
      </c>
      <c r="C189" s="11">
        <f>DB!BF80</f>
        <v>-0.11986954433906739</v>
      </c>
      <c r="D189" s="11">
        <f>DB!BG80</f>
        <v>1.197137726488157E-3</v>
      </c>
      <c r="E189" s="11">
        <f>DB!M80</f>
        <v>0.42581082599926301</v>
      </c>
      <c r="F189" s="179">
        <f>DB!N80</f>
        <v>2.723490441047113E-2</v>
      </c>
    </row>
    <row r="190" spans="1:6" x14ac:dyDescent="0.25">
      <c r="A190" s="70">
        <v>189</v>
      </c>
      <c r="B190" s="10" t="str">
        <f>DB!C81</f>
        <v>Monterey 0/30</v>
      </c>
      <c r="C190" s="11">
        <f>DB!BF81</f>
        <v>-9.8877449434786005E-2</v>
      </c>
      <c r="D190" s="11">
        <f>DB!BG81</f>
        <v>1.1971210591693029E-3</v>
      </c>
      <c r="E190" s="11">
        <f>DB!M81</f>
        <v>0.33437654915229292</v>
      </c>
      <c r="F190" s="179">
        <f>DB!N81</f>
        <v>1.6751081342334339E-2</v>
      </c>
    </row>
    <row r="191" spans="1:6" x14ac:dyDescent="0.25">
      <c r="A191" s="70">
        <v>190</v>
      </c>
      <c r="B191" s="10" t="str">
        <f>DB!C82</f>
        <v>Monterey 0/30</v>
      </c>
      <c r="C191" s="11">
        <f>DB!BF82</f>
        <v>-9.9876585786397534E-2</v>
      </c>
      <c r="D191" s="11">
        <f>DB!BG82</f>
        <v>1.1975560001332569E-3</v>
      </c>
      <c r="E191" s="11">
        <f>DB!M82</f>
        <v>0.33437654915229292</v>
      </c>
      <c r="F191" s="179">
        <f>DB!N82</f>
        <v>1.6751081342334339E-2</v>
      </c>
    </row>
    <row r="192" spans="1:6" x14ac:dyDescent="0.25">
      <c r="A192" s="70">
        <v>191</v>
      </c>
      <c r="B192" s="10" t="str">
        <f>DB!C83</f>
        <v>Monterey 0/30</v>
      </c>
      <c r="C192" s="11">
        <f>DB!BF83</f>
        <v>-8.9868824170491912E-2</v>
      </c>
      <c r="D192" s="11">
        <f>DB!BG83</f>
        <v>1.199537025082887E-3</v>
      </c>
      <c r="E192" s="11">
        <f>DB!M83</f>
        <v>0.33437654915229292</v>
      </c>
      <c r="F192" s="179">
        <f>DB!N83</f>
        <v>1.6751081342334339E-2</v>
      </c>
    </row>
    <row r="193" spans="1:6" x14ac:dyDescent="0.25">
      <c r="A193" s="70">
        <v>192</v>
      </c>
      <c r="B193" s="10" t="str">
        <f>DB!C84</f>
        <v>Monterey 0/30</v>
      </c>
      <c r="C193" s="11">
        <f>DB!BF84</f>
        <v>-9.0881571769362499E-2</v>
      </c>
      <c r="D193" s="11">
        <f>DB!BG84</f>
        <v>1.2012625202744321E-3</v>
      </c>
      <c r="E193" s="11">
        <f>DB!M84</f>
        <v>0.33437654915229292</v>
      </c>
      <c r="F193" s="179">
        <f>DB!N84</f>
        <v>1.6751081342334339E-2</v>
      </c>
    </row>
    <row r="194" spans="1:6" x14ac:dyDescent="0.25">
      <c r="A194" s="70">
        <v>193</v>
      </c>
      <c r="B194" s="10" t="str">
        <f>DB!C85</f>
        <v>Monterey 0/30</v>
      </c>
      <c r="C194" s="11">
        <f>DB!BF85</f>
        <v>-6.8813938134591078E-3</v>
      </c>
      <c r="D194" s="11">
        <f>DB!BG85</f>
        <v>1.19675122392168E-3</v>
      </c>
      <c r="E194" s="11">
        <f>DB!M85</f>
        <v>0.16255107975637731</v>
      </c>
      <c r="F194" s="179">
        <f>DB!N85</f>
        <v>3.266360022113636E-2</v>
      </c>
    </row>
    <row r="195" spans="1:6" x14ac:dyDescent="0.25">
      <c r="A195" s="70">
        <v>194</v>
      </c>
      <c r="B195" s="10" t="str">
        <f>DB!C86</f>
        <v>Monterey 0/30</v>
      </c>
      <c r="C195" s="11">
        <f>DB!BF86</f>
        <v>1.2782078565288919E-4</v>
      </c>
      <c r="D195" s="11">
        <f>DB!BG86</f>
        <v>1.196676079855455E-3</v>
      </c>
      <c r="E195" s="11">
        <f>DB!M86</f>
        <v>0.16255107975637731</v>
      </c>
      <c r="F195" s="179">
        <f>DB!N86</f>
        <v>3.266360022113636E-2</v>
      </c>
    </row>
    <row r="196" spans="1:6" x14ac:dyDescent="0.25">
      <c r="A196" s="70">
        <v>195</v>
      </c>
      <c r="B196" s="10" t="str">
        <f>DB!C87</f>
        <v>Monterey 0/30</v>
      </c>
      <c r="C196" s="11">
        <f>DB!BF87</f>
        <v>-1.8762836468338539E-3</v>
      </c>
      <c r="D196" s="11">
        <f>DB!BG87</f>
        <v>1.1954866860379239E-3</v>
      </c>
      <c r="E196" s="11">
        <f>DB!M87</f>
        <v>0.16255107975637731</v>
      </c>
      <c r="F196" s="179">
        <f>DB!N87</f>
        <v>3.266360022113636E-2</v>
      </c>
    </row>
    <row r="197" spans="1:6" x14ac:dyDescent="0.25">
      <c r="A197" s="70">
        <v>196</v>
      </c>
      <c r="B197" s="10" t="str">
        <f>DB!C111</f>
        <v>Ottawa-0</v>
      </c>
      <c r="C197" s="11">
        <f>DB!BF111</f>
        <v>-3.8783818531568343E-2</v>
      </c>
      <c r="D197" s="11">
        <f>DB!BG111</f>
        <v>2.658331824428508E-3</v>
      </c>
      <c r="E197" s="11">
        <f>DB!M111</f>
        <v>0.16257980794755059</v>
      </c>
      <c r="F197" s="179">
        <f>DB!N111</f>
        <v>1.9655467509364439E-2</v>
      </c>
    </row>
    <row r="198" spans="1:6" x14ac:dyDescent="0.25">
      <c r="A198" s="70">
        <v>197</v>
      </c>
      <c r="B198" s="10" t="str">
        <f>DB!C112</f>
        <v>Ottawa-0</v>
      </c>
      <c r="C198" s="11">
        <f>DB!BF112</f>
        <v>-3.8805034230202352E-2</v>
      </c>
      <c r="D198" s="11">
        <f>DB!BG112</f>
        <v>2.6641824284585982E-3</v>
      </c>
      <c r="E198" s="11">
        <f>DB!M112</f>
        <v>0.16257980794755059</v>
      </c>
      <c r="F198" s="179">
        <f>DB!N112</f>
        <v>1.9655467509364439E-2</v>
      </c>
    </row>
    <row r="199" spans="1:6" x14ac:dyDescent="0.25">
      <c r="A199" s="70">
        <v>198</v>
      </c>
      <c r="B199" s="10" t="str">
        <f>DB!C113</f>
        <v>Ottawa-0</v>
      </c>
      <c r="C199" s="11">
        <f>DB!BF113</f>
        <v>-3.8805744097236992E-2</v>
      </c>
      <c r="D199" s="11">
        <f>DB!BG113</f>
        <v>2.663888134389115E-3</v>
      </c>
      <c r="E199" s="11">
        <f>DB!M113</f>
        <v>0.16257980794755059</v>
      </c>
      <c r="F199" s="179">
        <f>DB!N113</f>
        <v>1.9655467509364439E-2</v>
      </c>
    </row>
    <row r="200" spans="1:6" x14ac:dyDescent="0.25">
      <c r="A200" s="70">
        <v>199</v>
      </c>
      <c r="B200" s="10" t="str">
        <f>DB!C114</f>
        <v>Ottawa-0</v>
      </c>
      <c r="C200" s="11">
        <f>DB!BF114</f>
        <v>-3.8798173593788607E-2</v>
      </c>
      <c r="D200" s="11">
        <f>DB!BG114</f>
        <v>2.663192302667961E-3</v>
      </c>
      <c r="E200" s="11">
        <f>DB!M114</f>
        <v>0.16257980794755059</v>
      </c>
      <c r="F200" s="179">
        <f>DB!N114</f>
        <v>1.9655467509364439E-2</v>
      </c>
    </row>
    <row r="201" spans="1:6" x14ac:dyDescent="0.25">
      <c r="A201" s="70">
        <v>200</v>
      </c>
      <c r="B201" s="10" t="str">
        <f>DB!C115</f>
        <v>Ottawa-0</v>
      </c>
      <c r="C201" s="11">
        <f>DB!BF115</f>
        <v>-3.8808750953219728E-2</v>
      </c>
      <c r="D201" s="11">
        <f>DB!BG115</f>
        <v>2.6605484111548242E-3</v>
      </c>
      <c r="E201" s="11">
        <f>DB!M115</f>
        <v>0.16257980794755059</v>
      </c>
      <c r="F201" s="179">
        <f>DB!N115</f>
        <v>1.9655467509364439E-2</v>
      </c>
    </row>
    <row r="202" spans="1:6" x14ac:dyDescent="0.25">
      <c r="A202" s="70">
        <v>201</v>
      </c>
      <c r="B202" s="10" t="str">
        <f>DB!C116</f>
        <v>Ottawa-0</v>
      </c>
      <c r="C202" s="11">
        <f>DB!BF116</f>
        <v>-0.1198011404139194</v>
      </c>
      <c r="D202" s="11">
        <f>DB!BG116</f>
        <v>2.658036328861281E-3</v>
      </c>
      <c r="E202" s="11">
        <f>DB!M116</f>
        <v>0.29076394137456868</v>
      </c>
      <c r="F202" s="179">
        <f>DB!N116</f>
        <v>2.0197286522831651E-2</v>
      </c>
    </row>
    <row r="203" spans="1:6" x14ac:dyDescent="0.25">
      <c r="A203" s="70">
        <v>202</v>
      </c>
      <c r="B203" s="10" t="str">
        <f>DB!C117</f>
        <v>Ottawa-0</v>
      </c>
      <c r="C203" s="11">
        <f>DB!BF117</f>
        <v>-0.1198079410093474</v>
      </c>
      <c r="D203" s="11">
        <f>DB!BG117</f>
        <v>2.6655669129907618E-3</v>
      </c>
      <c r="E203" s="11">
        <f>DB!M117</f>
        <v>0.29076394137456868</v>
      </c>
      <c r="F203" s="179">
        <f>DB!N117</f>
        <v>2.0197286522831651E-2</v>
      </c>
    </row>
    <row r="204" spans="1:6" x14ac:dyDescent="0.25">
      <c r="A204" s="70">
        <v>203</v>
      </c>
      <c r="B204" s="10" t="str">
        <f>DB!C118</f>
        <v>Ottawa-0</v>
      </c>
      <c r="C204" s="11">
        <f>DB!BF118</f>
        <v>-0.1198177558106292</v>
      </c>
      <c r="D204" s="11">
        <f>DB!BG118</f>
        <v>2.6669753543345481E-3</v>
      </c>
      <c r="E204" s="11">
        <f>DB!M118</f>
        <v>0.29076394137456868</v>
      </c>
      <c r="F204" s="179">
        <f>DB!N118</f>
        <v>2.0197286522831651E-2</v>
      </c>
    </row>
    <row r="205" spans="1:6" x14ac:dyDescent="0.25">
      <c r="A205" s="70">
        <v>204</v>
      </c>
      <c r="B205" s="10" t="str">
        <f>DB!C119</f>
        <v>Ottawa-0</v>
      </c>
      <c r="C205" s="11">
        <f>DB!BF119</f>
        <v>-0.1198074321362918</v>
      </c>
      <c r="D205" s="11">
        <f>DB!BG119</f>
        <v>2.6659958044928629E-3</v>
      </c>
      <c r="E205" s="11">
        <f>DB!M119</f>
        <v>0.29076394137456868</v>
      </c>
      <c r="F205" s="179">
        <f>DB!N119</f>
        <v>2.0197286522831651E-2</v>
      </c>
    </row>
    <row r="206" spans="1:6" x14ac:dyDescent="0.25">
      <c r="A206" s="70">
        <v>205</v>
      </c>
      <c r="B206" s="10" t="str">
        <f>DB!C120</f>
        <v>Ottawa-0</v>
      </c>
      <c r="C206" s="11">
        <f>DB!BF120</f>
        <v>-0.1198268110611123</v>
      </c>
      <c r="D206" s="11">
        <f>DB!BG120</f>
        <v>2.651190804733786E-3</v>
      </c>
      <c r="E206" s="11">
        <f>DB!M120</f>
        <v>0.29076394137456868</v>
      </c>
      <c r="F206" s="179">
        <f>DB!N120</f>
        <v>2.0197286522831651E-2</v>
      </c>
    </row>
    <row r="207" spans="1:6" x14ac:dyDescent="0.25">
      <c r="A207" s="70">
        <v>206</v>
      </c>
      <c r="B207" s="10" t="str">
        <f>DB!C121</f>
        <v>Ottawa-0</v>
      </c>
      <c r="C207" s="11">
        <f>DB!BF121</f>
        <v>-0.1498039293839665</v>
      </c>
      <c r="D207" s="11">
        <f>DB!BG121</f>
        <v>2.6533666741685958E-3</v>
      </c>
      <c r="E207" s="11">
        <f>DB!M121</f>
        <v>0.37492393561455689</v>
      </c>
      <c r="F207" s="179">
        <f>DB!N121</f>
        <v>1.5841675740523972E-2</v>
      </c>
    </row>
    <row r="208" spans="1:6" x14ac:dyDescent="0.25">
      <c r="A208" s="70">
        <v>207</v>
      </c>
      <c r="B208" s="10" t="str">
        <f>DB!C122</f>
        <v>Ottawa-0</v>
      </c>
      <c r="C208" s="11">
        <f>DB!BF122</f>
        <v>-0.14980225745094669</v>
      </c>
      <c r="D208" s="11">
        <f>DB!BG122</f>
        <v>2.645761355724972E-3</v>
      </c>
      <c r="E208" s="11">
        <f>DB!M122</f>
        <v>0.37492393561455689</v>
      </c>
      <c r="F208" s="179">
        <f>DB!N122</f>
        <v>1.5841675740523972E-2</v>
      </c>
    </row>
    <row r="209" spans="1:6" x14ac:dyDescent="0.25">
      <c r="A209" s="70">
        <v>208</v>
      </c>
      <c r="B209" s="10" t="str">
        <f>DB!C123</f>
        <v>Ottawa-0</v>
      </c>
      <c r="C209" s="11">
        <f>DB!BF123</f>
        <v>-0.14980795913360959</v>
      </c>
      <c r="D209" s="11">
        <f>DB!BG123</f>
        <v>2.6445380378383198E-3</v>
      </c>
      <c r="E209" s="11">
        <f>DB!M123</f>
        <v>0.37492393561455689</v>
      </c>
      <c r="F209" s="179">
        <f>DB!N123</f>
        <v>1.5841675740523972E-2</v>
      </c>
    </row>
    <row r="210" spans="1:6" x14ac:dyDescent="0.25">
      <c r="A210" s="70">
        <v>209</v>
      </c>
      <c r="B210" s="10" t="str">
        <f>DB!C124</f>
        <v>Ottawa-0</v>
      </c>
      <c r="C210" s="11">
        <f>DB!BF124</f>
        <v>-0.14980143597695431</v>
      </c>
      <c r="D210" s="11">
        <f>DB!BG124</f>
        <v>2.651830210354855E-3</v>
      </c>
      <c r="E210" s="11">
        <f>DB!M124</f>
        <v>0.37492393561455689</v>
      </c>
      <c r="F210" s="179">
        <f>DB!N124</f>
        <v>1.5841675740523972E-2</v>
      </c>
    </row>
    <row r="211" spans="1:6" x14ac:dyDescent="0.25">
      <c r="A211" s="70">
        <v>210</v>
      </c>
      <c r="B211" s="10" t="str">
        <f>DB!C125</f>
        <v>Ottawa-0</v>
      </c>
      <c r="C211" s="11">
        <f>DB!BF125</f>
        <v>-0.14980505591571319</v>
      </c>
      <c r="D211" s="11">
        <f>DB!BG125</f>
        <v>2.6715657332504611E-3</v>
      </c>
      <c r="E211" s="11">
        <f>DB!M125</f>
        <v>0.37492393561455689</v>
      </c>
      <c r="F211" s="179">
        <f>DB!N125</f>
        <v>1.5841675740523972E-2</v>
      </c>
    </row>
    <row r="212" spans="1:6" x14ac:dyDescent="0.25">
      <c r="A212" s="70">
        <v>211</v>
      </c>
      <c r="B212" s="10" t="str">
        <f>DB!C126</f>
        <v>Ottawa-0</v>
      </c>
      <c r="C212" s="11">
        <f>DB!BF126</f>
        <v>-0.14979764814201271</v>
      </c>
      <c r="D212" s="11">
        <f>DB!BG126</f>
        <v>2.6554110945974292E-3</v>
      </c>
      <c r="E212" s="11">
        <f>DB!M126</f>
        <v>0.37492393561455689</v>
      </c>
      <c r="F212" s="179">
        <f>DB!N126</f>
        <v>1.5841675740523972E-2</v>
      </c>
    </row>
    <row r="213" spans="1:6" x14ac:dyDescent="0.25">
      <c r="A213" s="70">
        <v>212</v>
      </c>
      <c r="B213" s="10" t="str">
        <f>DB!C127</f>
        <v>Ottawa-0</v>
      </c>
      <c r="C213" s="11">
        <f>DB!BF127</f>
        <v>-0.14979605028003179</v>
      </c>
      <c r="D213" s="11">
        <f>DB!BG127</f>
        <v>2.6565601375817538E-3</v>
      </c>
      <c r="E213" s="11">
        <f>DB!M127</f>
        <v>0.37492393561455689</v>
      </c>
      <c r="F213" s="179">
        <f>DB!N127</f>
        <v>1.5841675740523972E-2</v>
      </c>
    </row>
    <row r="214" spans="1:6" x14ac:dyDescent="0.25">
      <c r="A214" s="70">
        <v>213</v>
      </c>
      <c r="B214" s="10" t="str">
        <f>DB!C128</f>
        <v>Ottawa-0</v>
      </c>
      <c r="C214" s="11">
        <f>DB!BF128</f>
        <v>-0.16679979180506291</v>
      </c>
      <c r="D214" s="11">
        <f>DB!BG128</f>
        <v>2.659534697785047E-3</v>
      </c>
      <c r="E214" s="11">
        <f>DB!M128</f>
        <v>0.4797132585047662</v>
      </c>
      <c r="F214" s="179">
        <f>DB!N128</f>
        <v>2.489762765132281E-2</v>
      </c>
    </row>
    <row r="215" spans="1:6" x14ac:dyDescent="0.25">
      <c r="A215" s="70">
        <v>214</v>
      </c>
      <c r="B215" s="10" t="str">
        <f>DB!C129</f>
        <v>Ottawa-0</v>
      </c>
      <c r="C215" s="11">
        <f>DB!BF129</f>
        <v>-0.1668110812127957</v>
      </c>
      <c r="D215" s="11">
        <f>DB!BG129</f>
        <v>2.6507090358220621E-3</v>
      </c>
      <c r="E215" s="11">
        <f>DB!M129</f>
        <v>0.4797132585047662</v>
      </c>
      <c r="F215" s="179">
        <f>DB!N129</f>
        <v>2.489762765132281E-2</v>
      </c>
    </row>
    <row r="216" spans="1:6" x14ac:dyDescent="0.25">
      <c r="A216" s="70">
        <v>215</v>
      </c>
      <c r="B216" s="10" t="str">
        <f>DB!C130</f>
        <v>Ottawa-0</v>
      </c>
      <c r="C216" s="11">
        <f>DB!BF130</f>
        <v>-0.16680794566887139</v>
      </c>
      <c r="D216" s="11">
        <f>DB!BG130</f>
        <v>2.6501967850039408E-3</v>
      </c>
      <c r="E216" s="11">
        <f>DB!M130</f>
        <v>0.4797132585047662</v>
      </c>
      <c r="F216" s="179">
        <f>DB!N130</f>
        <v>2.489762765132281E-2</v>
      </c>
    </row>
    <row r="217" spans="1:6" x14ac:dyDescent="0.25">
      <c r="A217" s="70">
        <v>216</v>
      </c>
      <c r="B217" s="10" t="str">
        <f>DB!C131</f>
        <v>Ottawa-0</v>
      </c>
      <c r="C217" s="11">
        <f>DB!BF131</f>
        <v>-0.16681760818364361</v>
      </c>
      <c r="D217" s="11">
        <f>DB!BG131</f>
        <v>2.6670011393401549E-3</v>
      </c>
      <c r="E217" s="11">
        <f>DB!M131</f>
        <v>0.4797132585047662</v>
      </c>
      <c r="F217" s="179">
        <f>DB!N131</f>
        <v>2.489762765132281E-2</v>
      </c>
    </row>
    <row r="218" spans="1:6" x14ac:dyDescent="0.25">
      <c r="A218" s="70">
        <v>217</v>
      </c>
      <c r="B218" s="10" t="str">
        <f>DB!C132</f>
        <v>Ottawa-0</v>
      </c>
      <c r="C218" s="11">
        <f>DB!BF132</f>
        <v>-0.1667960732969567</v>
      </c>
      <c r="D218" s="11">
        <f>DB!BG132</f>
        <v>2.655140722129128E-3</v>
      </c>
      <c r="E218" s="11">
        <f>DB!M132</f>
        <v>0.4797132585047662</v>
      </c>
      <c r="F218" s="179">
        <f>DB!N132</f>
        <v>2.489762765132281E-2</v>
      </c>
    </row>
    <row r="219" spans="1:6" x14ac:dyDescent="0.25">
      <c r="A219" s="70">
        <v>218</v>
      </c>
      <c r="B219" s="10" t="str">
        <f>DB!C510</f>
        <v>Ottawa-10</v>
      </c>
      <c r="C219" s="11">
        <f>DB!BF510</f>
        <v>-7.3562982773496363E-2</v>
      </c>
      <c r="D219" s="11">
        <f>DB!BG510</f>
        <v>2.865530350353224E-2</v>
      </c>
      <c r="E219" s="11">
        <f>DB!M510</f>
        <v>0.21772668486663979</v>
      </c>
      <c r="F219" s="179">
        <f>DB!N510</f>
        <v>7.5569616914260094E-3</v>
      </c>
    </row>
    <row r="220" spans="1:6" x14ac:dyDescent="0.25">
      <c r="A220" s="70">
        <v>219</v>
      </c>
      <c r="B220" s="10" t="str">
        <f>DB!C511</f>
        <v>Ottawa-10</v>
      </c>
      <c r="C220" s="11">
        <f>DB!BF511</f>
        <v>-7.345577068053355E-2</v>
      </c>
      <c r="D220" s="11">
        <f>DB!BG511</f>
        <v>2.865105110474973E-2</v>
      </c>
      <c r="E220" s="11">
        <f>DB!M511</f>
        <v>0.21772668486663979</v>
      </c>
      <c r="F220" s="179">
        <f>DB!N511</f>
        <v>7.5569616914260094E-3</v>
      </c>
    </row>
    <row r="221" spans="1:6" x14ac:dyDescent="0.25">
      <c r="A221" s="70">
        <v>220</v>
      </c>
      <c r="B221" s="10" t="str">
        <f>DB!C512</f>
        <v>Ottawa-10</v>
      </c>
      <c r="C221" s="11">
        <f>DB!BF512</f>
        <v>-7.3548024983080315E-2</v>
      </c>
      <c r="D221" s="11">
        <f>DB!BG512</f>
        <v>2.8499403287641872E-2</v>
      </c>
      <c r="E221" s="11">
        <f>DB!M512</f>
        <v>0.21772668486663979</v>
      </c>
      <c r="F221" s="179">
        <f>DB!N512</f>
        <v>7.5569616914260094E-3</v>
      </c>
    </row>
    <row r="222" spans="1:6" x14ac:dyDescent="0.25">
      <c r="A222" s="70">
        <v>221</v>
      </c>
      <c r="B222" s="10" t="str">
        <f>DB!C513</f>
        <v>Ottawa-10</v>
      </c>
      <c r="C222" s="11">
        <f>DB!BF513</f>
        <v>-7.3679072612618718E-2</v>
      </c>
      <c r="D222" s="11">
        <f>DB!BG513</f>
        <v>2.9030107414357551E-2</v>
      </c>
      <c r="E222" s="11">
        <f>DB!M513</f>
        <v>0.21772668486663979</v>
      </c>
      <c r="F222" s="179">
        <f>DB!N513</f>
        <v>7.5569616914260094E-3</v>
      </c>
    </row>
    <row r="223" spans="1:6" x14ac:dyDescent="0.25">
      <c r="A223" s="70">
        <v>222</v>
      </c>
      <c r="B223" s="10" t="str">
        <f>DB!C514</f>
        <v>Ottawa-10</v>
      </c>
      <c r="C223" s="11">
        <f>DB!BF514</f>
        <v>-0.1235283239831325</v>
      </c>
      <c r="D223" s="11">
        <f>DB!BG514</f>
        <v>2.8304005136074121E-2</v>
      </c>
      <c r="E223" s="11">
        <f>DB!M514</f>
        <v>0.2822362855704566</v>
      </c>
      <c r="F223" s="179">
        <f>DB!N514</f>
        <v>2.7019983311423419E-2</v>
      </c>
    </row>
    <row r="224" spans="1:6" x14ac:dyDescent="0.25">
      <c r="A224" s="70">
        <v>223</v>
      </c>
      <c r="B224" s="10" t="str">
        <f>DB!C515</f>
        <v>Ottawa-10</v>
      </c>
      <c r="C224" s="11">
        <f>DB!BF515</f>
        <v>-0.12356429761756969</v>
      </c>
      <c r="D224" s="11">
        <f>DB!BG515</f>
        <v>2.8058657411148259E-2</v>
      </c>
      <c r="E224" s="11">
        <f>DB!M515</f>
        <v>0.2822362855704566</v>
      </c>
      <c r="F224" s="179">
        <f>DB!N515</f>
        <v>2.7019983311423419E-2</v>
      </c>
    </row>
    <row r="225" spans="1:6" x14ac:dyDescent="0.25">
      <c r="A225" s="70">
        <v>224</v>
      </c>
      <c r="B225" s="10" t="str">
        <f>DB!C516</f>
        <v>Ottawa-10</v>
      </c>
      <c r="C225" s="11">
        <f>DB!BF516</f>
        <v>-0.12358246752099319</v>
      </c>
      <c r="D225" s="11">
        <f>DB!BG516</f>
        <v>2.8688829308625281E-2</v>
      </c>
      <c r="E225" s="11">
        <f>DB!M516</f>
        <v>0.2822362855704566</v>
      </c>
      <c r="F225" s="179">
        <f>DB!N516</f>
        <v>2.7019983311423419E-2</v>
      </c>
    </row>
    <row r="226" spans="1:6" x14ac:dyDescent="0.25">
      <c r="A226" s="70">
        <v>225</v>
      </c>
      <c r="B226" s="10" t="str">
        <f>DB!C517</f>
        <v>Ottawa-10</v>
      </c>
      <c r="C226" s="11">
        <f>DB!BF517</f>
        <v>-0.123443478203231</v>
      </c>
      <c r="D226" s="11">
        <f>DB!BG517</f>
        <v>2.8339483530449131E-2</v>
      </c>
      <c r="E226" s="11">
        <f>DB!M517</f>
        <v>0.2822362855704566</v>
      </c>
      <c r="F226" s="179">
        <f>DB!N517</f>
        <v>2.7019983311423419E-2</v>
      </c>
    </row>
    <row r="227" spans="1:6" x14ac:dyDescent="0.25">
      <c r="A227" s="70">
        <v>226</v>
      </c>
      <c r="B227" s="10" t="str">
        <f>DB!C518</f>
        <v>Ottawa-10</v>
      </c>
      <c r="C227" s="11">
        <f>DB!BF518</f>
        <v>-0.18158428380123581</v>
      </c>
      <c r="D227" s="11">
        <f>DB!BG518</f>
        <v>2.8861049209051672E-2</v>
      </c>
      <c r="E227" s="11">
        <f>DB!M518</f>
        <v>0.50034296613859619</v>
      </c>
      <c r="F227" s="179">
        <f>DB!N518</f>
        <v>7.2590380589828363E-2</v>
      </c>
    </row>
    <row r="228" spans="1:6" x14ac:dyDescent="0.25">
      <c r="A228" s="70">
        <v>227</v>
      </c>
      <c r="B228" s="10" t="str">
        <f>DB!C519</f>
        <v>Ottawa-10</v>
      </c>
      <c r="C228" s="11">
        <f>DB!BF519</f>
        <v>-0.18156181936667121</v>
      </c>
      <c r="D228" s="11">
        <f>DB!BG519</f>
        <v>2.8626472254550041E-2</v>
      </c>
      <c r="E228" s="11">
        <f>DB!M519</f>
        <v>0.50034296613859619</v>
      </c>
      <c r="F228" s="179">
        <f>DB!N519</f>
        <v>7.2590380589828363E-2</v>
      </c>
    </row>
    <row r="229" spans="1:6" x14ac:dyDescent="0.25">
      <c r="A229" s="70">
        <v>228</v>
      </c>
      <c r="B229" s="10" t="str">
        <f>DB!C520</f>
        <v>Ottawa-10</v>
      </c>
      <c r="C229" s="11">
        <f>DB!BF520</f>
        <v>-0.18150053568518429</v>
      </c>
      <c r="D229" s="11">
        <f>DB!BG520</f>
        <v>2.8123209909970751E-2</v>
      </c>
      <c r="E229" s="11">
        <f>DB!M520</f>
        <v>0.50034296613859619</v>
      </c>
      <c r="F229" s="179">
        <f>DB!N520</f>
        <v>7.2590380589828363E-2</v>
      </c>
    </row>
    <row r="230" spans="1:6" x14ac:dyDescent="0.25">
      <c r="A230" s="70">
        <v>229</v>
      </c>
      <c r="B230" s="10" t="str">
        <f>DB!C521</f>
        <v>Ottawa-10</v>
      </c>
      <c r="C230" s="11">
        <f>DB!BF521</f>
        <v>-0.18156867279467701</v>
      </c>
      <c r="D230" s="11">
        <f>DB!BG521</f>
        <v>2.859219947959301E-2</v>
      </c>
      <c r="E230" s="11">
        <f>DB!M521</f>
        <v>0.50034296613859619</v>
      </c>
      <c r="F230" s="179">
        <f>DB!N521</f>
        <v>7.2590380589828363E-2</v>
      </c>
    </row>
    <row r="231" spans="1:6" x14ac:dyDescent="0.25">
      <c r="A231" s="70">
        <v>230</v>
      </c>
      <c r="B231" s="10" t="str">
        <f>DB!C522</f>
        <v>Ottawa-15</v>
      </c>
      <c r="C231" s="11">
        <f>DB!BF522</f>
        <v>-7.0718432822840155E-2</v>
      </c>
      <c r="D231" s="11">
        <f>DB!BG522</f>
        <v>1.748684218469778E-2</v>
      </c>
      <c r="E231" s="11">
        <f>DB!M522</f>
        <v>0.19568390162261259</v>
      </c>
      <c r="F231" s="179">
        <f>DB!N522</f>
        <v>1.1801442720017119E-2</v>
      </c>
    </row>
    <row r="232" spans="1:6" x14ac:dyDescent="0.25">
      <c r="A232" s="70">
        <v>231</v>
      </c>
      <c r="B232" s="10" t="str">
        <f>DB!C523</f>
        <v>Ottawa-15</v>
      </c>
      <c r="C232" s="11">
        <f>DB!BF523</f>
        <v>-7.0741654061556497E-2</v>
      </c>
      <c r="D232" s="11">
        <f>DB!BG523</f>
        <v>1.7309188167940179E-2</v>
      </c>
      <c r="E232" s="11">
        <f>DB!M523</f>
        <v>0.19568390162261259</v>
      </c>
      <c r="F232" s="179">
        <f>DB!N523</f>
        <v>1.1801442720017119E-2</v>
      </c>
    </row>
    <row r="233" spans="1:6" x14ac:dyDescent="0.25">
      <c r="A233" s="70">
        <v>232</v>
      </c>
      <c r="B233" s="10" t="str">
        <f>DB!C524</f>
        <v>Ottawa-15</v>
      </c>
      <c r="C233" s="11">
        <f>DB!BF524</f>
        <v>-7.0786352853077994E-2</v>
      </c>
      <c r="D233" s="11">
        <f>DB!BG524</f>
        <v>1.715224387551156E-2</v>
      </c>
      <c r="E233" s="11">
        <f>DB!M524</f>
        <v>0.19568390162261259</v>
      </c>
      <c r="F233" s="179">
        <f>DB!N524</f>
        <v>1.1801442720017119E-2</v>
      </c>
    </row>
    <row r="234" spans="1:6" x14ac:dyDescent="0.25">
      <c r="A234" s="70">
        <v>233</v>
      </c>
      <c r="B234" s="10" t="str">
        <f>DB!C525</f>
        <v>Ottawa-15</v>
      </c>
      <c r="C234" s="11">
        <f>DB!BF525</f>
        <v>-7.0931956645909719E-2</v>
      </c>
      <c r="D234" s="11">
        <f>DB!BG525</f>
        <v>1.7377968537981101E-2</v>
      </c>
      <c r="E234" s="11">
        <f>DB!M525</f>
        <v>0.19568390162261259</v>
      </c>
      <c r="F234" s="179">
        <f>DB!N525</f>
        <v>1.1801442720017119E-2</v>
      </c>
    </row>
    <row r="235" spans="1:6" x14ac:dyDescent="0.25">
      <c r="A235" s="70">
        <v>234</v>
      </c>
      <c r="B235" s="10" t="str">
        <f>DB!C526</f>
        <v>Ottawa-15</v>
      </c>
      <c r="C235" s="11">
        <f>DB!BF526</f>
        <v>-7.085045719621795E-2</v>
      </c>
      <c r="D235" s="11">
        <f>DB!BG526</f>
        <v>1.724654581128237E-2</v>
      </c>
      <c r="E235" s="11">
        <f>DB!M526</f>
        <v>0.19568390162261259</v>
      </c>
      <c r="F235" s="179">
        <f>DB!N526</f>
        <v>1.1801442720017119E-2</v>
      </c>
    </row>
    <row r="236" spans="1:6" x14ac:dyDescent="0.25">
      <c r="A236" s="70">
        <v>235</v>
      </c>
      <c r="B236" s="10" t="str">
        <f>DB!C527</f>
        <v>Ottawa-15</v>
      </c>
      <c r="C236" s="11">
        <f>DB!BF527</f>
        <v>-0.13186872765887711</v>
      </c>
      <c r="D236" s="11">
        <f>DB!BG527</f>
        <v>1.7637087492184341E-2</v>
      </c>
      <c r="E236" s="11">
        <f>DB!M527</f>
        <v>0.22712253691260639</v>
      </c>
      <c r="F236" s="179">
        <f>DB!N527</f>
        <v>3.0721740326910048E-2</v>
      </c>
    </row>
    <row r="237" spans="1:6" x14ac:dyDescent="0.25">
      <c r="A237" s="70">
        <v>236</v>
      </c>
      <c r="B237" s="10" t="str">
        <f>DB!C528</f>
        <v>Ottawa-15</v>
      </c>
      <c r="C237" s="11">
        <f>DB!BF528</f>
        <v>-0.13184753984996361</v>
      </c>
      <c r="D237" s="11">
        <f>DB!BG528</f>
        <v>1.751802574364629E-2</v>
      </c>
      <c r="E237" s="11">
        <f>DB!M528</f>
        <v>0.22712253691260639</v>
      </c>
      <c r="F237" s="179">
        <f>DB!N528</f>
        <v>3.0721740326910048E-2</v>
      </c>
    </row>
    <row r="238" spans="1:6" x14ac:dyDescent="0.25">
      <c r="A238" s="70">
        <v>237</v>
      </c>
      <c r="B238" s="10" t="str">
        <f>DB!C529</f>
        <v>Ottawa-15</v>
      </c>
      <c r="C238" s="11">
        <f>DB!BF529</f>
        <v>-0.13178158239183499</v>
      </c>
      <c r="D238" s="11">
        <f>DB!BG529</f>
        <v>1.7315474637583528E-2</v>
      </c>
      <c r="E238" s="11">
        <f>DB!M529</f>
        <v>0.22712253691260639</v>
      </c>
      <c r="F238" s="179">
        <f>DB!N529</f>
        <v>3.0721740326910048E-2</v>
      </c>
    </row>
    <row r="239" spans="1:6" x14ac:dyDescent="0.25">
      <c r="A239" s="70">
        <v>238</v>
      </c>
      <c r="B239" s="10" t="str">
        <f>DB!C530</f>
        <v>Ottawa-15</v>
      </c>
      <c r="C239" s="11">
        <f>DB!BF530</f>
        <v>-0.13176267624779411</v>
      </c>
      <c r="D239" s="11">
        <f>DB!BG530</f>
        <v>1.7081532408878081E-2</v>
      </c>
      <c r="E239" s="11">
        <f>DB!M530</f>
        <v>0.22712253691260639</v>
      </c>
      <c r="F239" s="179">
        <f>DB!N530</f>
        <v>3.0721740326910048E-2</v>
      </c>
    </row>
    <row r="240" spans="1:6" x14ac:dyDescent="0.25">
      <c r="A240" s="70">
        <v>239</v>
      </c>
      <c r="B240" s="10" t="str">
        <f>DB!C531</f>
        <v>Ottawa-15</v>
      </c>
      <c r="C240" s="11">
        <f>DB!BF531</f>
        <v>-0.1317891584736913</v>
      </c>
      <c r="D240" s="11">
        <f>DB!BG531</f>
        <v>1.749782453123587E-2</v>
      </c>
      <c r="E240" s="11">
        <f>DB!M531</f>
        <v>0.22712253691260639</v>
      </c>
      <c r="F240" s="179">
        <f>DB!N531</f>
        <v>3.0721740326910048E-2</v>
      </c>
    </row>
    <row r="241" spans="1:6" x14ac:dyDescent="0.25">
      <c r="A241" s="70">
        <v>240</v>
      </c>
      <c r="B241" s="10" t="str">
        <f>DB!C532</f>
        <v>Ottawa-15</v>
      </c>
      <c r="C241" s="11">
        <f>DB!BF532</f>
        <v>-0.1788183471135798</v>
      </c>
      <c r="D241" s="11">
        <f>DB!BG532</f>
        <v>1.7296684286380589E-2</v>
      </c>
      <c r="E241" s="11">
        <f>DB!M532</f>
        <v>0.29443785294286512</v>
      </c>
      <c r="F241" s="179">
        <f>DB!N532</f>
        <v>2.2702113523707421E-2</v>
      </c>
    </row>
    <row r="242" spans="1:6" x14ac:dyDescent="0.25">
      <c r="A242" s="70">
        <v>241</v>
      </c>
      <c r="B242" s="10" t="str">
        <f>DB!C533</f>
        <v>Ottawa-15</v>
      </c>
      <c r="C242" s="11">
        <f>DB!BF533</f>
        <v>-0.1788472896845428</v>
      </c>
      <c r="D242" s="11">
        <f>DB!BG533</f>
        <v>1.731983327121572E-2</v>
      </c>
      <c r="E242" s="11">
        <f>DB!M533</f>
        <v>0.29443785294286512</v>
      </c>
      <c r="F242" s="179">
        <f>DB!N533</f>
        <v>2.2702113523707421E-2</v>
      </c>
    </row>
    <row r="243" spans="1:6" x14ac:dyDescent="0.25">
      <c r="A243" s="70">
        <v>242</v>
      </c>
      <c r="B243" s="10" t="str">
        <f>DB!C534</f>
        <v>Ottawa-15</v>
      </c>
      <c r="C243" s="11">
        <f>DB!BF534</f>
        <v>-0.1787745406264038</v>
      </c>
      <c r="D243" s="11">
        <f>DB!BG534</f>
        <v>1.7277070189655418E-2</v>
      </c>
      <c r="E243" s="11">
        <f>DB!M534</f>
        <v>0.29443785294286512</v>
      </c>
      <c r="F243" s="179">
        <f>DB!N534</f>
        <v>2.2702113523707421E-2</v>
      </c>
    </row>
    <row r="244" spans="1:6" x14ac:dyDescent="0.25">
      <c r="A244" s="70">
        <v>243</v>
      </c>
      <c r="B244" s="10" t="str">
        <f>DB!C535</f>
        <v>Ottawa-15</v>
      </c>
      <c r="C244" s="11">
        <f>DB!BF535</f>
        <v>-0.1787111160900022</v>
      </c>
      <c r="D244" s="11">
        <f>DB!BG535</f>
        <v>1.703805298225557E-2</v>
      </c>
      <c r="E244" s="11">
        <f>DB!M535</f>
        <v>0.29443785294286512</v>
      </c>
      <c r="F244" s="179">
        <f>DB!N535</f>
        <v>2.2702113523707421E-2</v>
      </c>
    </row>
    <row r="245" spans="1:6" x14ac:dyDescent="0.25">
      <c r="A245" s="70">
        <v>244</v>
      </c>
      <c r="B245" s="10" t="str">
        <f>DB!C498</f>
        <v>Ottawa-5</v>
      </c>
      <c r="C245" s="11">
        <f>DB!BF498</f>
        <v>-6.8981702491429833E-2</v>
      </c>
      <c r="D245" s="11">
        <f>DB!BG498</f>
        <v>6.560067198850523E-3</v>
      </c>
      <c r="E245" s="11">
        <f>DB!M498</f>
        <v>0.22110050250252011</v>
      </c>
      <c r="F245" s="179">
        <f>DB!N498</f>
        <v>1.416491214145967E-2</v>
      </c>
    </row>
    <row r="246" spans="1:6" x14ac:dyDescent="0.25">
      <c r="A246" s="70">
        <v>245</v>
      </c>
      <c r="B246" s="10" t="str">
        <f>DB!C499</f>
        <v>Ottawa-5</v>
      </c>
      <c r="C246" s="11">
        <f>DB!BF499</f>
        <v>-6.8987534429518313E-2</v>
      </c>
      <c r="D246" s="11">
        <f>DB!BG499</f>
        <v>6.5985189823112829E-3</v>
      </c>
      <c r="E246" s="11">
        <f>DB!M499</f>
        <v>0.22110050250252011</v>
      </c>
      <c r="F246" s="179">
        <f>DB!N499</f>
        <v>1.416491214145967E-2</v>
      </c>
    </row>
    <row r="247" spans="1:6" x14ac:dyDescent="0.25">
      <c r="A247" s="70">
        <v>246</v>
      </c>
      <c r="B247" s="10" t="str">
        <f>DB!C500</f>
        <v>Ottawa-5</v>
      </c>
      <c r="C247" s="11">
        <f>DB!BF500</f>
        <v>-6.899121902530779E-2</v>
      </c>
      <c r="D247" s="11">
        <f>DB!BG500</f>
        <v>6.5756159955313804E-3</v>
      </c>
      <c r="E247" s="11">
        <f>DB!M500</f>
        <v>0.22110050250252011</v>
      </c>
      <c r="F247" s="179">
        <f>DB!N500</f>
        <v>1.416491214145967E-2</v>
      </c>
    </row>
    <row r="248" spans="1:6" x14ac:dyDescent="0.25">
      <c r="A248" s="70">
        <v>247</v>
      </c>
      <c r="B248" s="10" t="str">
        <f>DB!C501</f>
        <v>Ottawa-5</v>
      </c>
      <c r="C248" s="11">
        <f>DB!BF501</f>
        <v>-6.9018633578926375E-2</v>
      </c>
      <c r="D248" s="11">
        <f>DB!BG501</f>
        <v>6.5873931680686003E-3</v>
      </c>
      <c r="E248" s="11">
        <f>DB!M501</f>
        <v>0.22110050250252011</v>
      </c>
      <c r="F248" s="179">
        <f>DB!N501</f>
        <v>1.416491214145967E-2</v>
      </c>
    </row>
    <row r="249" spans="1:6" x14ac:dyDescent="0.25">
      <c r="A249" s="70">
        <v>248</v>
      </c>
      <c r="B249" s="10" t="str">
        <f>DB!C502</f>
        <v>Ottawa-5</v>
      </c>
      <c r="C249" s="11">
        <f>DB!BF502</f>
        <v>-0.12996515670914621</v>
      </c>
      <c r="D249" s="11">
        <f>DB!BG502</f>
        <v>6.5592614095849339E-3</v>
      </c>
      <c r="E249" s="11">
        <f>DB!M502</f>
        <v>0.28149151597820432</v>
      </c>
      <c r="F249" s="179">
        <f>DB!N502</f>
        <v>1.431452396699192E-2</v>
      </c>
    </row>
    <row r="250" spans="1:6" x14ac:dyDescent="0.25">
      <c r="A250" s="70">
        <v>249</v>
      </c>
      <c r="B250" s="10" t="str">
        <f>DB!C503</f>
        <v>Ottawa-5</v>
      </c>
      <c r="C250" s="11">
        <f>DB!BF503</f>
        <v>-0.1299704912992202</v>
      </c>
      <c r="D250" s="11">
        <f>DB!BG503</f>
        <v>6.5407842016312117E-3</v>
      </c>
      <c r="E250" s="11">
        <f>DB!M503</f>
        <v>0.28149151597820432</v>
      </c>
      <c r="F250" s="179">
        <f>DB!N503</f>
        <v>1.431452396699192E-2</v>
      </c>
    </row>
    <row r="251" spans="1:6" x14ac:dyDescent="0.25">
      <c r="A251" s="70">
        <v>250</v>
      </c>
      <c r="B251" s="10" t="str">
        <f>DB!C504</f>
        <v>Ottawa-5</v>
      </c>
      <c r="C251" s="11">
        <f>DB!BF504</f>
        <v>-0.13003495357648809</v>
      </c>
      <c r="D251" s="11">
        <f>DB!BG504</f>
        <v>6.5990385568845383E-3</v>
      </c>
      <c r="E251" s="11">
        <f>DB!M504</f>
        <v>0.28149151597820432</v>
      </c>
      <c r="F251" s="179">
        <f>DB!N504</f>
        <v>1.431452396699192E-2</v>
      </c>
    </row>
    <row r="252" spans="1:6" x14ac:dyDescent="0.25">
      <c r="A252" s="70">
        <v>251</v>
      </c>
      <c r="B252" s="10" t="str">
        <f>DB!C505</f>
        <v>Ottawa-5</v>
      </c>
      <c r="C252" s="11">
        <f>DB!BF505</f>
        <v>-0.13001875789369871</v>
      </c>
      <c r="D252" s="11">
        <f>DB!BG505</f>
        <v>6.556216415780346E-3</v>
      </c>
      <c r="E252" s="11">
        <f>DB!M505</f>
        <v>0.28149151597820432</v>
      </c>
      <c r="F252" s="179">
        <f>DB!N505</f>
        <v>1.431452396699192E-2</v>
      </c>
    </row>
    <row r="253" spans="1:6" x14ac:dyDescent="0.25">
      <c r="A253" s="70">
        <v>252</v>
      </c>
      <c r="B253" s="10" t="str">
        <f>DB!C506</f>
        <v>Ottawa-5</v>
      </c>
      <c r="C253" s="11">
        <f>DB!BF506</f>
        <v>-0.20597467750597151</v>
      </c>
      <c r="D253" s="11">
        <f>DB!BG506</f>
        <v>6.5559151726874059E-3</v>
      </c>
      <c r="E253" s="11">
        <f>DB!M506</f>
        <v>0.54429902097924698</v>
      </c>
      <c r="F253" s="179">
        <f>DB!N506</f>
        <v>6.5322942462686939E-2</v>
      </c>
    </row>
    <row r="254" spans="1:6" x14ac:dyDescent="0.25">
      <c r="A254" s="70">
        <v>253</v>
      </c>
      <c r="B254" s="10" t="str">
        <f>DB!C507</f>
        <v>Ottawa-5</v>
      </c>
      <c r="C254" s="11">
        <f>DB!BF507</f>
        <v>-0.20596598231863089</v>
      </c>
      <c r="D254" s="11">
        <f>DB!BG507</f>
        <v>6.5069606509611921E-3</v>
      </c>
      <c r="E254" s="11">
        <f>DB!M507</f>
        <v>0.54429902097924698</v>
      </c>
      <c r="F254" s="179">
        <f>DB!N507</f>
        <v>6.5322942462686939E-2</v>
      </c>
    </row>
    <row r="255" spans="1:6" x14ac:dyDescent="0.25">
      <c r="A255" s="70">
        <v>254</v>
      </c>
      <c r="B255" s="10" t="str">
        <f>DB!C508</f>
        <v>Ottawa-5</v>
      </c>
      <c r="C255" s="11">
        <f>DB!BF508</f>
        <v>-0.2059668137124798</v>
      </c>
      <c r="D255" s="11">
        <f>DB!BG508</f>
        <v>6.5845135443844136E-3</v>
      </c>
      <c r="E255" s="11">
        <f>DB!M508</f>
        <v>0.54429902097924698</v>
      </c>
      <c r="F255" s="179">
        <f>DB!N508</f>
        <v>6.5322942462686939E-2</v>
      </c>
    </row>
    <row r="256" spans="1:6" x14ac:dyDescent="0.25">
      <c r="A256" s="70">
        <v>255</v>
      </c>
      <c r="B256" s="10" t="str">
        <f>DB!C509</f>
        <v>Ottawa-5</v>
      </c>
      <c r="C256" s="11">
        <f>DB!BF509</f>
        <v>-0.20596557791376199</v>
      </c>
      <c r="D256" s="11">
        <f>DB!BG509</f>
        <v>6.5645384138280864E-3</v>
      </c>
      <c r="E256" s="11">
        <f>DB!M509</f>
        <v>0.54429902097924698</v>
      </c>
      <c r="F256" s="179">
        <f>DB!N509</f>
        <v>6.5322942462686939E-2</v>
      </c>
    </row>
    <row r="257" spans="1:6" x14ac:dyDescent="0.25">
      <c r="A257" s="70">
        <v>256</v>
      </c>
      <c r="B257" s="10" t="str">
        <f>DB!C341</f>
        <v>Reid Bedford</v>
      </c>
      <c r="C257" s="11">
        <f>DB!BF341</f>
        <v>-0.18142672512549191</v>
      </c>
      <c r="D257" s="11">
        <f>DB!BG341</f>
        <v>4.3385547848604558E-2</v>
      </c>
      <c r="E257" s="11">
        <f>DB!M341</f>
        <v>0.32014979837714269</v>
      </c>
      <c r="F257" s="179">
        <f>DB!N341</f>
        <v>1.172818168569356E-2</v>
      </c>
    </row>
    <row r="258" spans="1:6" x14ac:dyDescent="0.25">
      <c r="A258" s="70">
        <v>257</v>
      </c>
      <c r="B258" s="10" t="str">
        <f>DB!C342</f>
        <v>Reid Bedford</v>
      </c>
      <c r="C258" s="11">
        <f>DB!BF342</f>
        <v>-0.1729566608331051</v>
      </c>
      <c r="D258" s="11">
        <f>DB!BG342</f>
        <v>4.3406791482563503E-2</v>
      </c>
      <c r="E258" s="11">
        <f>DB!M342</f>
        <v>0.32014979837714269</v>
      </c>
      <c r="F258" s="179">
        <f>DB!N342</f>
        <v>1.172818168569356E-2</v>
      </c>
    </row>
    <row r="259" spans="1:6" x14ac:dyDescent="0.25">
      <c r="A259" s="70">
        <v>258</v>
      </c>
      <c r="B259" s="10" t="str">
        <f>DB!C343</f>
        <v>Reid Bedford</v>
      </c>
      <c r="C259" s="11">
        <f>DB!BF343</f>
        <v>-0.1820977318833743</v>
      </c>
      <c r="D259" s="11">
        <f>DB!BG343</f>
        <v>4.3519113988379869E-2</v>
      </c>
      <c r="E259" s="11">
        <f>DB!M343</f>
        <v>0.32014979837714269</v>
      </c>
      <c r="F259" s="179">
        <f>DB!N343</f>
        <v>1.172818168569356E-2</v>
      </c>
    </row>
    <row r="260" spans="1:6" x14ac:dyDescent="0.25">
      <c r="A260" s="70">
        <v>259</v>
      </c>
      <c r="B260" s="10" t="str">
        <f>DB!C344</f>
        <v>Reid Bedford</v>
      </c>
      <c r="C260" s="11">
        <f>DB!BF344</f>
        <v>-0.18252354766344481</v>
      </c>
      <c r="D260" s="11">
        <f>DB!BG344</f>
        <v>4.3211769465295161E-2</v>
      </c>
      <c r="E260" s="11">
        <f>DB!M344</f>
        <v>0.32014979837714269</v>
      </c>
      <c r="F260" s="179">
        <f>DB!N344</f>
        <v>1.172818168569356E-2</v>
      </c>
    </row>
    <row r="261" spans="1:6" x14ac:dyDescent="0.25">
      <c r="A261" s="70">
        <v>260</v>
      </c>
      <c r="B261" s="10" t="str">
        <f>DB!C345</f>
        <v>Reid Bedford</v>
      </c>
      <c r="C261" s="11">
        <f>DB!BF345</f>
        <v>-0.18506295909624981</v>
      </c>
      <c r="D261" s="11">
        <f>DB!BG345</f>
        <v>4.2833406102766529E-2</v>
      </c>
      <c r="E261" s="11">
        <f>DB!M345</f>
        <v>0.32014979837714269</v>
      </c>
      <c r="F261" s="179">
        <f>DB!N345</f>
        <v>1.172818168569356E-2</v>
      </c>
    </row>
    <row r="262" spans="1:6" x14ac:dyDescent="0.25">
      <c r="A262" s="70">
        <v>261</v>
      </c>
      <c r="B262" s="10" t="str">
        <f>DB!C346</f>
        <v>Reid Bedford</v>
      </c>
      <c r="C262" s="11">
        <f>DB!BF346</f>
        <v>-0.17976174629977171</v>
      </c>
      <c r="D262" s="11">
        <f>DB!BG346</f>
        <v>4.3492707094079708E-2</v>
      </c>
      <c r="E262" s="11">
        <f>DB!M346</f>
        <v>0.32014979837714269</v>
      </c>
      <c r="F262" s="179">
        <f>DB!N346</f>
        <v>1.172818168569356E-2</v>
      </c>
    </row>
    <row r="263" spans="1:6" x14ac:dyDescent="0.25">
      <c r="A263" s="70">
        <v>262</v>
      </c>
      <c r="B263" s="10" t="str">
        <f>DB!C347</f>
        <v>Reid Bedford</v>
      </c>
      <c r="C263" s="11">
        <f>DB!BF347</f>
        <v>-0.2147201544190096</v>
      </c>
      <c r="D263" s="11">
        <f>DB!BG347</f>
        <v>3.9958173916295567E-2</v>
      </c>
      <c r="E263" s="11">
        <f>DB!M347</f>
        <v>0.42313572866203492</v>
      </c>
      <c r="F263" s="179">
        <f>DB!N347</f>
        <v>1.9719376655877561E-2</v>
      </c>
    </row>
    <row r="264" spans="1:6" x14ac:dyDescent="0.25">
      <c r="A264" s="70">
        <v>263</v>
      </c>
      <c r="B264" s="10" t="str">
        <f>DB!C348</f>
        <v>Reid Bedford</v>
      </c>
      <c r="C264" s="11">
        <f>DB!BF348</f>
        <v>-0.2177045824054375</v>
      </c>
      <c r="D264" s="11">
        <f>DB!BG348</f>
        <v>4.003576592275318E-2</v>
      </c>
      <c r="E264" s="11">
        <f>DB!M348</f>
        <v>0.42313572866203492</v>
      </c>
      <c r="F264" s="179">
        <f>DB!N348</f>
        <v>1.9719376655877561E-2</v>
      </c>
    </row>
    <row r="265" spans="1:6" x14ac:dyDescent="0.25">
      <c r="A265" s="70">
        <v>264</v>
      </c>
      <c r="B265" s="10" t="str">
        <f>DB!C349</f>
        <v>Reid Bedford</v>
      </c>
      <c r="C265" s="11">
        <f>DB!BF349</f>
        <v>-0.217731653197694</v>
      </c>
      <c r="D265" s="11">
        <f>DB!BG349</f>
        <v>3.9786854799539598E-2</v>
      </c>
      <c r="E265" s="11">
        <f>DB!M349</f>
        <v>0.42313572866203492</v>
      </c>
      <c r="F265" s="179">
        <f>DB!N349</f>
        <v>1.9719376655877561E-2</v>
      </c>
    </row>
    <row r="266" spans="1:6" x14ac:dyDescent="0.25">
      <c r="A266" s="70">
        <v>265</v>
      </c>
      <c r="B266" s="10" t="str">
        <f>DB!C350</f>
        <v>Reid Bedford</v>
      </c>
      <c r="C266" s="11">
        <f>DB!BF350</f>
        <v>-0.22196084589514939</v>
      </c>
      <c r="D266" s="11">
        <f>DB!BG350</f>
        <v>3.9847295339616381E-2</v>
      </c>
      <c r="E266" s="11">
        <f>DB!M350</f>
        <v>0.42313572866203492</v>
      </c>
      <c r="F266" s="179">
        <f>DB!N350</f>
        <v>1.9719376655877561E-2</v>
      </c>
    </row>
    <row r="267" spans="1:6" x14ac:dyDescent="0.25">
      <c r="A267" s="70">
        <v>266</v>
      </c>
      <c r="B267" s="10" t="str">
        <f>DB!C351</f>
        <v>Reid Bedford</v>
      </c>
      <c r="C267" s="11">
        <f>DB!BF351</f>
        <v>-0.2185486725422324</v>
      </c>
      <c r="D267" s="11">
        <f>DB!BG351</f>
        <v>4.0290779727796003E-2</v>
      </c>
      <c r="E267" s="11">
        <f>DB!M351</f>
        <v>0.42313572866203492</v>
      </c>
      <c r="F267" s="179">
        <f>DB!N351</f>
        <v>1.9719376655877561E-2</v>
      </c>
    </row>
    <row r="268" spans="1:6" x14ac:dyDescent="0.25">
      <c r="A268" s="70">
        <v>267</v>
      </c>
      <c r="B268" s="10" t="str">
        <f>DB!C352</f>
        <v>Reid Bedford</v>
      </c>
      <c r="C268" s="11">
        <f>DB!BF352</f>
        <v>-0.21766974966949021</v>
      </c>
      <c r="D268" s="11">
        <f>DB!BG352</f>
        <v>4.0650502568234131E-2</v>
      </c>
      <c r="E268" s="11">
        <f>DB!M352</f>
        <v>0.42313572866203492</v>
      </c>
      <c r="F268" s="179">
        <f>DB!N352</f>
        <v>1.9719376655877561E-2</v>
      </c>
    </row>
    <row r="269" spans="1:6" x14ac:dyDescent="0.25">
      <c r="A269" s="70">
        <v>268</v>
      </c>
      <c r="B269" s="10" t="str">
        <f>DB!C353</f>
        <v>Reid Bedford</v>
      </c>
      <c r="C269" s="11">
        <f>DB!BF353</f>
        <v>-0.17376626008508431</v>
      </c>
      <c r="D269" s="11">
        <f>DB!BG353</f>
        <v>4.6306860672907083E-2</v>
      </c>
      <c r="E269" s="11">
        <f>DB!M353</f>
        <v>0.24673366155154219</v>
      </c>
      <c r="F269" s="179">
        <f>DB!N353</f>
        <v>1.5892451505722788E-2</v>
      </c>
    </row>
    <row r="270" spans="1:6" x14ac:dyDescent="0.25">
      <c r="A270" s="70">
        <v>269</v>
      </c>
      <c r="B270" s="10" t="str">
        <f>DB!C354</f>
        <v>Reid Bedford</v>
      </c>
      <c r="C270" s="11">
        <f>DB!BF354</f>
        <v>-0.17345730994269201</v>
      </c>
      <c r="D270" s="11">
        <f>DB!BG354</f>
        <v>4.5513118955628318E-2</v>
      </c>
      <c r="E270" s="11">
        <f>DB!M354</f>
        <v>0.24673366155154219</v>
      </c>
      <c r="F270" s="179">
        <f>DB!N354</f>
        <v>1.5892451505722788E-2</v>
      </c>
    </row>
    <row r="271" spans="1:6" x14ac:dyDescent="0.25">
      <c r="A271" s="70">
        <v>270</v>
      </c>
      <c r="B271" s="10" t="str">
        <f>DB!C355</f>
        <v>Reid Bedford</v>
      </c>
      <c r="C271" s="11">
        <f>DB!BF355</f>
        <v>-0.1743889320842138</v>
      </c>
      <c r="D271" s="11">
        <f>DB!BG355</f>
        <v>4.5290840536526003E-2</v>
      </c>
      <c r="E271" s="11">
        <f>DB!M355</f>
        <v>0.24673366155154219</v>
      </c>
      <c r="F271" s="179">
        <f>DB!N355</f>
        <v>1.5892451505722788E-2</v>
      </c>
    </row>
    <row r="272" spans="1:6" x14ac:dyDescent="0.25">
      <c r="A272" s="70">
        <v>271</v>
      </c>
      <c r="B272" s="10" t="str">
        <f>DB!C356</f>
        <v>Reid Bedford</v>
      </c>
      <c r="C272" s="11">
        <f>DB!BF356</f>
        <v>-0.17501669880282519</v>
      </c>
      <c r="D272" s="11">
        <f>DB!BG356</f>
        <v>4.5694130240060013E-2</v>
      </c>
      <c r="E272" s="11">
        <f>DB!M356</f>
        <v>0.24673366155154219</v>
      </c>
      <c r="F272" s="179">
        <f>DB!N356</f>
        <v>1.5892451505722788E-2</v>
      </c>
    </row>
    <row r="273" spans="1:6" x14ac:dyDescent="0.25">
      <c r="A273" s="70">
        <v>272</v>
      </c>
      <c r="B273" s="10" t="str">
        <f>DB!C357</f>
        <v>Reid Bedford</v>
      </c>
      <c r="C273" s="11">
        <f>DB!BF357</f>
        <v>-0.15992204402173221</v>
      </c>
      <c r="D273" s="11">
        <f>DB!BG357</f>
        <v>3.9639425779221922E-2</v>
      </c>
      <c r="E273" s="11">
        <f>DB!M357</f>
        <v>0.2679113342003725</v>
      </c>
      <c r="F273" s="179">
        <f>DB!N357</f>
        <v>2.0057707353814701E-2</v>
      </c>
    </row>
    <row r="274" spans="1:6" x14ac:dyDescent="0.25">
      <c r="A274" s="70">
        <v>273</v>
      </c>
      <c r="B274" s="10" t="str">
        <f>DB!C358</f>
        <v>Reid Bedford</v>
      </c>
      <c r="C274" s="11">
        <f>DB!BF358</f>
        <v>-0.15206552013508209</v>
      </c>
      <c r="D274" s="11">
        <f>DB!BG358</f>
        <v>3.9588223621392672E-2</v>
      </c>
      <c r="E274" s="11">
        <f>DB!M358</f>
        <v>0.2679113342003725</v>
      </c>
      <c r="F274" s="179">
        <f>DB!N358</f>
        <v>2.0057707353814701E-2</v>
      </c>
    </row>
    <row r="275" spans="1:6" x14ac:dyDescent="0.25">
      <c r="A275" s="70">
        <v>274</v>
      </c>
      <c r="B275" s="10" t="str">
        <f>DB!C359</f>
        <v>Reid Bedford</v>
      </c>
      <c r="C275" s="11">
        <f>DB!BF359</f>
        <v>-0.15293206982788149</v>
      </c>
      <c r="D275" s="11">
        <f>DB!BG359</f>
        <v>4.0066441254396373E-2</v>
      </c>
      <c r="E275" s="11">
        <f>DB!M359</f>
        <v>0.2679113342003725</v>
      </c>
      <c r="F275" s="179">
        <f>DB!N359</f>
        <v>2.0057707353814701E-2</v>
      </c>
    </row>
    <row r="276" spans="1:6" x14ac:dyDescent="0.25">
      <c r="A276" s="70">
        <v>275</v>
      </c>
      <c r="B276" s="10" t="str">
        <f>DB!C360</f>
        <v>Reid Bedford</v>
      </c>
      <c r="C276" s="11">
        <f>DB!BF360</f>
        <v>-0.11423611336929269</v>
      </c>
      <c r="D276" s="11">
        <f>DB!BG360</f>
        <v>4.2651367455557171E-2</v>
      </c>
      <c r="E276" s="11">
        <f>DB!M360</f>
        <v>0.2203402790674916</v>
      </c>
      <c r="F276" s="179">
        <f>DB!N360</f>
        <v>8.7390456037293937E-3</v>
      </c>
    </row>
    <row r="277" spans="1:6" x14ac:dyDescent="0.25">
      <c r="A277" s="70">
        <v>276</v>
      </c>
      <c r="B277" s="10" t="str">
        <f>DB!C361</f>
        <v>Reid Bedford</v>
      </c>
      <c r="C277" s="11">
        <f>DB!BF361</f>
        <v>-0.12716915017687269</v>
      </c>
      <c r="D277" s="11">
        <f>DB!BG361</f>
        <v>4.2913711548043423E-2</v>
      </c>
      <c r="E277" s="11">
        <f>DB!M361</f>
        <v>0.2203402790674916</v>
      </c>
      <c r="F277" s="179">
        <f>DB!N361</f>
        <v>8.7390456037293937E-3</v>
      </c>
    </row>
    <row r="278" spans="1:6" x14ac:dyDescent="0.25">
      <c r="A278" s="70">
        <v>277</v>
      </c>
      <c r="B278" s="10" t="str">
        <f>DB!C362</f>
        <v>Reid Bedford</v>
      </c>
      <c r="C278" s="11">
        <f>DB!BF362</f>
        <v>-0.1235350302150845</v>
      </c>
      <c r="D278" s="11">
        <f>DB!BG362</f>
        <v>4.318766839272746E-2</v>
      </c>
      <c r="E278" s="11">
        <f>DB!M362</f>
        <v>0.2203402790674916</v>
      </c>
      <c r="F278" s="179">
        <f>DB!N362</f>
        <v>8.7390456037293937E-3</v>
      </c>
    </row>
    <row r="279" spans="1:6" x14ac:dyDescent="0.25">
      <c r="A279" s="70">
        <v>278</v>
      </c>
      <c r="B279" s="10" t="str">
        <f>DB!C363</f>
        <v>Reid Bedford</v>
      </c>
      <c r="C279" s="11">
        <f>DB!BF363</f>
        <v>-0.1144798193585478</v>
      </c>
      <c r="D279" s="11">
        <f>DB!BG363</f>
        <v>4.3175118349883218E-2</v>
      </c>
      <c r="E279" s="11">
        <f>DB!M363</f>
        <v>0.2203402790674916</v>
      </c>
      <c r="F279" s="179">
        <f>DB!N363</f>
        <v>8.7390456037293937E-3</v>
      </c>
    </row>
    <row r="280" spans="1:6" x14ac:dyDescent="0.25">
      <c r="A280" s="70">
        <v>279</v>
      </c>
      <c r="B280" s="10" t="str">
        <f>DB!C364</f>
        <v>Reid Bedford</v>
      </c>
      <c r="C280" s="11">
        <f>DB!BF364</f>
        <v>-0.1189892878702975</v>
      </c>
      <c r="D280" s="11">
        <f>DB!BG364</f>
        <v>4.2965426909438248E-2</v>
      </c>
      <c r="E280" s="11">
        <f>DB!M364</f>
        <v>0.2203402790674916</v>
      </c>
      <c r="F280" s="179">
        <f>DB!N364</f>
        <v>8.7390456037293937E-3</v>
      </c>
    </row>
    <row r="281" spans="1:6" x14ac:dyDescent="0.25">
      <c r="A281" s="70">
        <v>280</v>
      </c>
      <c r="B281" s="10" t="str">
        <f>DB!C365</f>
        <v>Reid Bedford</v>
      </c>
      <c r="C281" s="11">
        <f>DB!BF365</f>
        <v>-0.28085355072973528</v>
      </c>
      <c r="D281" s="11">
        <f>DB!BG365</f>
        <v>4.0438226414538453E-2</v>
      </c>
      <c r="E281" s="11">
        <f>DB!M365</f>
        <v>0.55034477875748711</v>
      </c>
      <c r="F281" s="179">
        <f>DB!N365</f>
        <v>0.1079239581964157</v>
      </c>
    </row>
    <row r="282" spans="1:6" x14ac:dyDescent="0.25">
      <c r="A282" s="70">
        <v>281</v>
      </c>
      <c r="B282" s="10" t="str">
        <f>DB!C366</f>
        <v>Reid Bedford</v>
      </c>
      <c r="C282" s="11">
        <f>DB!BF366</f>
        <v>-0.28038251844513312</v>
      </c>
      <c r="D282" s="11">
        <f>DB!BG366</f>
        <v>4.0810536378194727E-2</v>
      </c>
      <c r="E282" s="11">
        <f>DB!M366</f>
        <v>0.55034477875748711</v>
      </c>
      <c r="F282" s="179">
        <f>DB!N366</f>
        <v>0.1079239581964157</v>
      </c>
    </row>
    <row r="283" spans="1:6" x14ac:dyDescent="0.25">
      <c r="A283" s="70">
        <v>282</v>
      </c>
      <c r="B283" s="10" t="str">
        <f>DB!C367</f>
        <v>Reid Bedford</v>
      </c>
      <c r="C283" s="11">
        <f>DB!BF367</f>
        <v>-0.18120141104499429</v>
      </c>
      <c r="D283" s="11">
        <f>DB!BG367</f>
        <v>4.3515598398181893E-2</v>
      </c>
      <c r="E283" s="11">
        <f>DB!M367</f>
        <v>0.33301719896186638</v>
      </c>
      <c r="F283" s="179">
        <f>DB!N367</f>
        <v>1.3688519515342451E-2</v>
      </c>
    </row>
    <row r="284" spans="1:6" x14ac:dyDescent="0.25">
      <c r="A284" s="70">
        <v>283</v>
      </c>
      <c r="B284" s="10" t="str">
        <f>DB!C368</f>
        <v>Reid Bedford</v>
      </c>
      <c r="C284" s="11">
        <f>DB!BF368</f>
        <v>-0.1730497653726692</v>
      </c>
      <c r="D284" s="11">
        <f>DB!BG368</f>
        <v>4.319230905397034E-2</v>
      </c>
      <c r="E284" s="11">
        <f>DB!M368</f>
        <v>0.33301719896186638</v>
      </c>
      <c r="F284" s="179">
        <f>DB!N368</f>
        <v>1.3688519515342451E-2</v>
      </c>
    </row>
    <row r="285" spans="1:6" x14ac:dyDescent="0.25">
      <c r="A285" s="70">
        <v>284</v>
      </c>
      <c r="B285" s="10" t="str">
        <f>DB!C369</f>
        <v>Reid Bedford</v>
      </c>
      <c r="C285" s="11">
        <f>DB!BF369</f>
        <v>-0.1821166207645728</v>
      </c>
      <c r="D285" s="11">
        <f>DB!BG369</f>
        <v>4.333541827106277E-2</v>
      </c>
      <c r="E285" s="11">
        <f>DB!M369</f>
        <v>0.33301719896186638</v>
      </c>
      <c r="F285" s="179">
        <f>DB!N369</f>
        <v>1.3688519515342451E-2</v>
      </c>
    </row>
    <row r="286" spans="1:6" x14ac:dyDescent="0.25">
      <c r="A286" s="70">
        <v>285</v>
      </c>
      <c r="B286" s="10" t="str">
        <f>DB!C370</f>
        <v>Reid Bedford</v>
      </c>
      <c r="C286" s="11">
        <f>DB!BF370</f>
        <v>-0.1827380488085491</v>
      </c>
      <c r="D286" s="11">
        <f>DB!BG370</f>
        <v>4.3267318767562103E-2</v>
      </c>
      <c r="E286" s="11">
        <f>DB!M370</f>
        <v>0.33301719896186638</v>
      </c>
      <c r="F286" s="179">
        <f>DB!N370</f>
        <v>1.3688519515342451E-2</v>
      </c>
    </row>
    <row r="287" spans="1:6" x14ac:dyDescent="0.25">
      <c r="A287" s="70">
        <v>286</v>
      </c>
      <c r="B287" s="10" t="str">
        <f>DB!C371</f>
        <v>Reid Bedford</v>
      </c>
      <c r="C287" s="11">
        <f>DB!BF371</f>
        <v>-0.18545302102669839</v>
      </c>
      <c r="D287" s="11">
        <f>DB!BG371</f>
        <v>4.2981063745794121E-2</v>
      </c>
      <c r="E287" s="11">
        <f>DB!M371</f>
        <v>0.33301719896186638</v>
      </c>
      <c r="F287" s="179">
        <f>DB!N371</f>
        <v>1.3688519515342451E-2</v>
      </c>
    </row>
    <row r="288" spans="1:6" x14ac:dyDescent="0.25">
      <c r="A288" s="70">
        <v>287</v>
      </c>
      <c r="B288" s="10" t="str">
        <f>DB!C372</f>
        <v>Reid Bedford</v>
      </c>
      <c r="C288" s="11">
        <f>DB!BF372</f>
        <v>-0.17987356135402249</v>
      </c>
      <c r="D288" s="11">
        <f>DB!BG372</f>
        <v>4.3067246290305339E-2</v>
      </c>
      <c r="E288" s="11">
        <f>DB!M372</f>
        <v>0.33301719896186638</v>
      </c>
      <c r="F288" s="179">
        <f>DB!N372</f>
        <v>1.3688519515342451E-2</v>
      </c>
    </row>
    <row r="289" spans="1:6" x14ac:dyDescent="0.25">
      <c r="A289" s="70">
        <v>288</v>
      </c>
      <c r="B289" s="10" t="str">
        <f>DB!C373</f>
        <v>Reid Bedford</v>
      </c>
      <c r="C289" s="11">
        <f>DB!BF373</f>
        <v>-0.2145203770422584</v>
      </c>
      <c r="D289" s="11">
        <f>DB!BG373</f>
        <v>4.0188383421207619E-2</v>
      </c>
      <c r="E289" s="11">
        <f>DB!M373</f>
        <v>0.4391465532371987</v>
      </c>
      <c r="F289" s="179">
        <f>DB!N373</f>
        <v>2.5191584479526428E-2</v>
      </c>
    </row>
    <row r="290" spans="1:6" x14ac:dyDescent="0.25">
      <c r="A290" s="70">
        <v>289</v>
      </c>
      <c r="B290" s="10" t="str">
        <f>DB!C374</f>
        <v>Reid Bedford</v>
      </c>
      <c r="C290" s="11">
        <f>DB!BF374</f>
        <v>-0.21763483634003061</v>
      </c>
      <c r="D290" s="11">
        <f>DB!BG374</f>
        <v>3.9765819220669477E-2</v>
      </c>
      <c r="E290" s="11">
        <f>DB!M374</f>
        <v>0.4391465532371987</v>
      </c>
      <c r="F290" s="179">
        <f>DB!N374</f>
        <v>2.5191584479526428E-2</v>
      </c>
    </row>
    <row r="291" spans="1:6" x14ac:dyDescent="0.25">
      <c r="A291" s="70">
        <v>290</v>
      </c>
      <c r="B291" s="10" t="str">
        <f>DB!C375</f>
        <v>Reid Bedford</v>
      </c>
      <c r="C291" s="11">
        <f>DB!BF375</f>
        <v>-0.21764394833484951</v>
      </c>
      <c r="D291" s="11">
        <f>DB!BG375</f>
        <v>4.0046252107302789E-2</v>
      </c>
      <c r="E291" s="11">
        <f>DB!M375</f>
        <v>0.4391465532371987</v>
      </c>
      <c r="F291" s="179">
        <f>DB!N375</f>
        <v>2.5191584479526428E-2</v>
      </c>
    </row>
    <row r="292" spans="1:6" x14ac:dyDescent="0.25">
      <c r="A292" s="70">
        <v>291</v>
      </c>
      <c r="B292" s="10" t="str">
        <f>DB!C376</f>
        <v>Reid Bedford</v>
      </c>
      <c r="C292" s="11">
        <f>DB!BF376</f>
        <v>-0.22188313693389619</v>
      </c>
      <c r="D292" s="11">
        <f>DB!BG376</f>
        <v>3.9864262953372739E-2</v>
      </c>
      <c r="E292" s="11">
        <f>DB!M376</f>
        <v>0.4391465532371987</v>
      </c>
      <c r="F292" s="179">
        <f>DB!N376</f>
        <v>2.5191584479526428E-2</v>
      </c>
    </row>
    <row r="293" spans="1:6" x14ac:dyDescent="0.25">
      <c r="A293" s="70">
        <v>292</v>
      </c>
      <c r="B293" s="10" t="str">
        <f>DB!C377</f>
        <v>Reid Bedford</v>
      </c>
      <c r="C293" s="11">
        <f>DB!BF377</f>
        <v>-0.21852047724918899</v>
      </c>
      <c r="D293" s="11">
        <f>DB!BG377</f>
        <v>4.0271296401329072E-2</v>
      </c>
      <c r="E293" s="11">
        <f>DB!M377</f>
        <v>0.4391465532371987</v>
      </c>
      <c r="F293" s="179">
        <f>DB!N377</f>
        <v>2.5191584479526428E-2</v>
      </c>
    </row>
    <row r="294" spans="1:6" x14ac:dyDescent="0.25">
      <c r="A294" s="70">
        <v>293</v>
      </c>
      <c r="B294" s="10" t="str">
        <f>DB!C378</f>
        <v>Reid Bedford</v>
      </c>
      <c r="C294" s="11">
        <f>DB!BF378</f>
        <v>-0.2177666642952093</v>
      </c>
      <c r="D294" s="11">
        <f>DB!BG378</f>
        <v>3.9856187977737753E-2</v>
      </c>
      <c r="E294" s="11">
        <f>DB!M378</f>
        <v>0.4391465532371987</v>
      </c>
      <c r="F294" s="179">
        <f>DB!N378</f>
        <v>2.5191584479526428E-2</v>
      </c>
    </row>
    <row r="295" spans="1:6" x14ac:dyDescent="0.25">
      <c r="A295" s="70">
        <v>294</v>
      </c>
      <c r="B295" s="10" t="str">
        <f>DB!C379</f>
        <v>Reid Bedford</v>
      </c>
      <c r="C295" s="11">
        <f>DB!BF379</f>
        <v>-0.17391863097886551</v>
      </c>
      <c r="D295" s="11">
        <f>DB!BG379</f>
        <v>4.5766228874172067E-2</v>
      </c>
      <c r="E295" s="11">
        <f>DB!M379</f>
        <v>0.25023762330815458</v>
      </c>
      <c r="F295" s="179">
        <f>DB!N379</f>
        <v>1.8065419883661209E-2</v>
      </c>
    </row>
    <row r="296" spans="1:6" x14ac:dyDescent="0.25">
      <c r="A296" s="70">
        <v>295</v>
      </c>
      <c r="B296" s="10" t="str">
        <f>DB!C380</f>
        <v>Reid Bedford</v>
      </c>
      <c r="C296" s="11">
        <f>DB!BF380</f>
        <v>-0.1736196263816793</v>
      </c>
      <c r="D296" s="11">
        <f>DB!BG380</f>
        <v>4.6324046657398428E-2</v>
      </c>
      <c r="E296" s="11">
        <f>DB!M380</f>
        <v>0.25023762330815458</v>
      </c>
      <c r="F296" s="179">
        <f>DB!N380</f>
        <v>1.8065419883661209E-2</v>
      </c>
    </row>
    <row r="297" spans="1:6" x14ac:dyDescent="0.25">
      <c r="A297" s="70">
        <v>296</v>
      </c>
      <c r="B297" s="10" t="str">
        <f>DB!C381</f>
        <v>Reid Bedford</v>
      </c>
      <c r="C297" s="11">
        <f>DB!BF381</f>
        <v>-0.17449709937530189</v>
      </c>
      <c r="D297" s="11">
        <f>DB!BG381</f>
        <v>4.5773993132037873E-2</v>
      </c>
      <c r="E297" s="11">
        <f>DB!M381</f>
        <v>0.25023762330815458</v>
      </c>
      <c r="F297" s="179">
        <f>DB!N381</f>
        <v>1.8065419883661209E-2</v>
      </c>
    </row>
    <row r="298" spans="1:6" x14ac:dyDescent="0.25">
      <c r="A298" s="70">
        <v>297</v>
      </c>
      <c r="B298" s="10" t="str">
        <f>DB!C382</f>
        <v>Reid Bedford</v>
      </c>
      <c r="C298" s="11">
        <f>DB!BF382</f>
        <v>-0.17501518627460211</v>
      </c>
      <c r="D298" s="11">
        <f>DB!BG382</f>
        <v>4.600907878439614E-2</v>
      </c>
      <c r="E298" s="11">
        <f>DB!M382</f>
        <v>0.25023762330815458</v>
      </c>
      <c r="F298" s="179">
        <f>DB!N382</f>
        <v>1.8065419883661209E-2</v>
      </c>
    </row>
    <row r="299" spans="1:6" x14ac:dyDescent="0.25">
      <c r="A299" s="70">
        <v>298</v>
      </c>
      <c r="B299" s="10" t="str">
        <f>DB!C383</f>
        <v>Reid Bedford</v>
      </c>
      <c r="C299" s="11">
        <f>DB!BF383</f>
        <v>-0.15973407161283029</v>
      </c>
      <c r="D299" s="11">
        <f>DB!BG383</f>
        <v>4.083346092908554E-2</v>
      </c>
      <c r="E299" s="11">
        <f>DB!M383</f>
        <v>0.27048894171385718</v>
      </c>
      <c r="F299" s="179">
        <f>DB!N383</f>
        <v>2.0214278956339871E-2</v>
      </c>
    </row>
    <row r="300" spans="1:6" x14ac:dyDescent="0.25">
      <c r="A300" s="70">
        <v>299</v>
      </c>
      <c r="B300" s="10" t="str">
        <f>DB!C384</f>
        <v>Reid Bedford</v>
      </c>
      <c r="C300" s="11">
        <f>DB!BF384</f>
        <v>-0.1522815323731484</v>
      </c>
      <c r="D300" s="11">
        <f>DB!BG384</f>
        <v>3.9959159743702247E-2</v>
      </c>
      <c r="E300" s="11">
        <f>DB!M384</f>
        <v>0.27048894171385718</v>
      </c>
      <c r="F300" s="179">
        <f>DB!N384</f>
        <v>2.0214278956339871E-2</v>
      </c>
    </row>
    <row r="301" spans="1:6" x14ac:dyDescent="0.25">
      <c r="A301" s="70">
        <v>300</v>
      </c>
      <c r="B301" s="10" t="str">
        <f>DB!C385</f>
        <v>Reid Bedford</v>
      </c>
      <c r="C301" s="11">
        <f>DB!BF385</f>
        <v>-0.15277783434576789</v>
      </c>
      <c r="D301" s="11">
        <f>DB!BG385</f>
        <v>4.0198186608302912E-2</v>
      </c>
      <c r="E301" s="11">
        <f>DB!M385</f>
        <v>0.27048894171385718</v>
      </c>
      <c r="F301" s="179">
        <f>DB!N385</f>
        <v>2.0214278956339871E-2</v>
      </c>
    </row>
    <row r="302" spans="1:6" x14ac:dyDescent="0.25">
      <c r="A302" s="70">
        <v>301</v>
      </c>
      <c r="B302" s="10" t="str">
        <f>DB!C386</f>
        <v>Reid Bedford</v>
      </c>
      <c r="C302" s="11">
        <f>DB!BF386</f>
        <v>-0.1141591325323171</v>
      </c>
      <c r="D302" s="11">
        <f>DB!BG386</f>
        <v>4.2980755660572773E-2</v>
      </c>
      <c r="E302" s="11">
        <f>DB!M386</f>
        <v>0.22036481107586731</v>
      </c>
      <c r="F302" s="179">
        <f>DB!N386</f>
        <v>9.1711319597481012E-3</v>
      </c>
    </row>
    <row r="303" spans="1:6" x14ac:dyDescent="0.25">
      <c r="A303" s="70">
        <v>302</v>
      </c>
      <c r="B303" s="10" t="str">
        <f>DB!C387</f>
        <v>Reid Bedford</v>
      </c>
      <c r="C303" s="11">
        <f>DB!BF387</f>
        <v>-0.12723380243109481</v>
      </c>
      <c r="D303" s="11">
        <f>DB!BG387</f>
        <v>4.3331693732004052E-2</v>
      </c>
      <c r="E303" s="11">
        <f>DB!M387</f>
        <v>0.22036481107586731</v>
      </c>
      <c r="F303" s="179">
        <f>DB!N387</f>
        <v>9.1711319597481012E-3</v>
      </c>
    </row>
    <row r="304" spans="1:6" x14ac:dyDescent="0.25">
      <c r="A304" s="70">
        <v>303</v>
      </c>
      <c r="B304" s="10" t="str">
        <f>DB!C388</f>
        <v>Reid Bedford</v>
      </c>
      <c r="C304" s="11">
        <f>DB!BF388</f>
        <v>-0.1235849473923722</v>
      </c>
      <c r="D304" s="11">
        <f>DB!BG388</f>
        <v>4.291696920252306E-2</v>
      </c>
      <c r="E304" s="11">
        <f>DB!M388</f>
        <v>0.22036481107586731</v>
      </c>
      <c r="F304" s="179">
        <f>DB!N388</f>
        <v>9.1711319597481012E-3</v>
      </c>
    </row>
    <row r="305" spans="1:6" x14ac:dyDescent="0.25">
      <c r="A305" s="70">
        <v>304</v>
      </c>
      <c r="B305" s="10" t="str">
        <f>DB!C389</f>
        <v>Reid Bedford</v>
      </c>
      <c r="C305" s="11">
        <f>DB!BF389</f>
        <v>-0.1143648337746012</v>
      </c>
      <c r="D305" s="11">
        <f>DB!BG389</f>
        <v>4.3560949016734241E-2</v>
      </c>
      <c r="E305" s="11">
        <f>DB!M389</f>
        <v>0.22036481107586731</v>
      </c>
      <c r="F305" s="179">
        <f>DB!N389</f>
        <v>9.1711319597481012E-3</v>
      </c>
    </row>
    <row r="306" spans="1:6" x14ac:dyDescent="0.25">
      <c r="A306" s="70">
        <v>305</v>
      </c>
      <c r="B306" s="10" t="str">
        <f>DB!C390</f>
        <v>Reid Bedford</v>
      </c>
      <c r="C306" s="11">
        <f>DB!BF390</f>
        <v>-0.1185572061427352</v>
      </c>
      <c r="D306" s="11">
        <f>DB!BG390</f>
        <v>4.4019450099005639E-2</v>
      </c>
      <c r="E306" s="11">
        <f>DB!M390</f>
        <v>0.22036481107586731</v>
      </c>
      <c r="F306" s="179">
        <f>DB!N390</f>
        <v>9.1711319597481012E-3</v>
      </c>
    </row>
    <row r="307" spans="1:6" x14ac:dyDescent="0.25">
      <c r="A307" s="70">
        <v>306</v>
      </c>
      <c r="B307" s="10" t="str">
        <f>DB!C391</f>
        <v>Reid Bedford</v>
      </c>
      <c r="C307" s="11">
        <f>DB!BF391</f>
        <v>-0.28090739863540348</v>
      </c>
      <c r="D307" s="11">
        <f>DB!BG391</f>
        <v>4.0277444679921552E-2</v>
      </c>
      <c r="E307" s="11">
        <f>DB!M391</f>
        <v>0.57993216450844143</v>
      </c>
      <c r="F307" s="179">
        <f>DB!N391</f>
        <v>0.1091173392179019</v>
      </c>
    </row>
    <row r="308" spans="1:6" x14ac:dyDescent="0.25">
      <c r="A308" s="70">
        <v>307</v>
      </c>
      <c r="B308" s="10" t="str">
        <f>DB!C392</f>
        <v>Reid Bedford</v>
      </c>
      <c r="C308" s="11">
        <f>DB!BF392</f>
        <v>-0.28039437305724402</v>
      </c>
      <c r="D308" s="11">
        <f>DB!BG392</f>
        <v>4.0222491651185861E-2</v>
      </c>
      <c r="E308" s="11">
        <f>DB!M392</f>
        <v>0.57993216450844143</v>
      </c>
      <c r="F308" s="179">
        <f>DB!N392</f>
        <v>0.1091173392179019</v>
      </c>
    </row>
    <row r="309" spans="1:6" x14ac:dyDescent="0.25">
      <c r="A309" s="70">
        <v>308</v>
      </c>
      <c r="B309" s="10" t="str">
        <f>DB!C411</f>
        <v>Sacramento</v>
      </c>
      <c r="C309" s="11">
        <f>DB!BF411</f>
        <v>-0.22245054118695809</v>
      </c>
      <c r="D309" s="11">
        <f>DB!BG411</f>
        <v>2.4791763892034941E-3</v>
      </c>
      <c r="E309" s="11">
        <f>DB!M411</f>
        <v>0.46028389853666168</v>
      </c>
      <c r="F309" s="179">
        <f>DB!N411</f>
        <v>1.2744068365557561E-2</v>
      </c>
    </row>
    <row r="310" spans="1:6" x14ac:dyDescent="0.25">
      <c r="A310" s="70">
        <v>309</v>
      </c>
      <c r="B310" s="10" t="str">
        <f>DB!C412</f>
        <v>Sacramento</v>
      </c>
      <c r="C310" s="11">
        <f>DB!BF412</f>
        <v>-0.22245314564926549</v>
      </c>
      <c r="D310" s="11">
        <f>DB!BG412</f>
        <v>2.4834027110398108E-3</v>
      </c>
      <c r="E310" s="11">
        <f>DB!M412</f>
        <v>0.46028389853666168</v>
      </c>
      <c r="F310" s="179">
        <f>DB!N412</f>
        <v>1.2744068365557561E-2</v>
      </c>
    </row>
    <row r="311" spans="1:6" x14ac:dyDescent="0.25">
      <c r="A311" s="70">
        <v>310</v>
      </c>
      <c r="B311" s="10" t="str">
        <f>DB!C413</f>
        <v>Sacramento</v>
      </c>
      <c r="C311" s="11">
        <f>DB!BF413</f>
        <v>-0.22245289724786341</v>
      </c>
      <c r="D311" s="11">
        <f>DB!BG413</f>
        <v>2.4804075531566282E-3</v>
      </c>
      <c r="E311" s="11">
        <f>DB!M413</f>
        <v>0.46028389853666168</v>
      </c>
      <c r="F311" s="179">
        <f>DB!N413</f>
        <v>1.2744068365557561E-2</v>
      </c>
    </row>
    <row r="312" spans="1:6" x14ac:dyDescent="0.25">
      <c r="A312" s="70">
        <v>311</v>
      </c>
      <c r="B312" s="10" t="str">
        <f>DB!C414</f>
        <v>Sacramento</v>
      </c>
      <c r="C312" s="11">
        <f>DB!BF414</f>
        <v>-0.22246416124619131</v>
      </c>
      <c r="D312" s="11">
        <f>DB!BG414</f>
        <v>2.4962550680468348E-3</v>
      </c>
      <c r="E312" s="11">
        <f>DB!M414</f>
        <v>0.46028389853666168</v>
      </c>
      <c r="F312" s="179">
        <f>DB!N414</f>
        <v>1.2744068365557561E-2</v>
      </c>
    </row>
    <row r="313" spans="1:6" x14ac:dyDescent="0.25">
      <c r="A313" s="70">
        <v>312</v>
      </c>
      <c r="B313" s="10" t="str">
        <f>DB!C415</f>
        <v>Sacramento</v>
      </c>
      <c r="C313" s="11">
        <f>DB!BF415</f>
        <v>-0.22246157453932791</v>
      </c>
      <c r="D313" s="11">
        <f>DB!BG415</f>
        <v>2.4722369769312989E-3</v>
      </c>
      <c r="E313" s="11">
        <f>DB!M415</f>
        <v>0.46028389853666168</v>
      </c>
      <c r="F313" s="179">
        <f>DB!N415</f>
        <v>1.2744068365557561E-2</v>
      </c>
    </row>
    <row r="314" spans="1:6" x14ac:dyDescent="0.25">
      <c r="A314" s="70">
        <v>313</v>
      </c>
      <c r="B314" s="10" t="str">
        <f>DB!C416</f>
        <v>Sacramento</v>
      </c>
      <c r="C314" s="11">
        <f>DB!BF416</f>
        <v>-0.2224625471620707</v>
      </c>
      <c r="D314" s="11">
        <f>DB!BG416</f>
        <v>2.482400685863112E-3</v>
      </c>
      <c r="E314" s="11">
        <f>DB!M416</f>
        <v>0.46028389853666168</v>
      </c>
      <c r="F314" s="179">
        <f>DB!N416</f>
        <v>1.2744068365557561E-2</v>
      </c>
    </row>
    <row r="315" spans="1:6" x14ac:dyDescent="0.25">
      <c r="A315" s="70">
        <v>314</v>
      </c>
      <c r="B315" s="10" t="str">
        <f>DB!C417</f>
        <v>Sacramento</v>
      </c>
      <c r="C315" s="11">
        <f>DB!BF417</f>
        <v>-0.1224400557008742</v>
      </c>
      <c r="D315" s="11">
        <f>DB!BG417</f>
        <v>2.483535470922863E-3</v>
      </c>
      <c r="E315" s="11">
        <f>DB!M417</f>
        <v>0.38419403100199251</v>
      </c>
      <c r="F315" s="179">
        <f>DB!N417</f>
        <v>1.925128955038995E-2</v>
      </c>
    </row>
    <row r="316" spans="1:6" x14ac:dyDescent="0.25">
      <c r="A316" s="70">
        <v>315</v>
      </c>
      <c r="B316" s="10" t="str">
        <f>DB!C418</f>
        <v>Sacramento</v>
      </c>
      <c r="C316" s="11">
        <f>DB!BF418</f>
        <v>-0.1224586415620475</v>
      </c>
      <c r="D316" s="11">
        <f>DB!BG418</f>
        <v>2.499902189509687E-3</v>
      </c>
      <c r="E316" s="11">
        <f>DB!M418</f>
        <v>0.38419403100199251</v>
      </c>
      <c r="F316" s="179">
        <f>DB!N418</f>
        <v>1.925128955038995E-2</v>
      </c>
    </row>
    <row r="317" spans="1:6" x14ac:dyDescent="0.25">
      <c r="A317" s="70">
        <v>316</v>
      </c>
      <c r="B317" s="10" t="str">
        <f>DB!C419</f>
        <v>Sacramento</v>
      </c>
      <c r="C317" s="11">
        <f>DB!BF419</f>
        <v>-0.1224574593021632</v>
      </c>
      <c r="D317" s="11">
        <f>DB!BG419</f>
        <v>2.4988233087740808E-3</v>
      </c>
      <c r="E317" s="11">
        <f>DB!M419</f>
        <v>0.38419403100199251</v>
      </c>
      <c r="F317" s="179">
        <f>DB!N419</f>
        <v>1.925128955038995E-2</v>
      </c>
    </row>
    <row r="318" spans="1:6" x14ac:dyDescent="0.25">
      <c r="A318" s="70">
        <v>317</v>
      </c>
      <c r="B318" s="10" t="str">
        <f>DB!C420</f>
        <v>Sacramento</v>
      </c>
      <c r="C318" s="11">
        <f>DB!BF420</f>
        <v>-0.1224626385469324</v>
      </c>
      <c r="D318" s="11">
        <f>DB!BG420</f>
        <v>2.476235454662514E-3</v>
      </c>
      <c r="E318" s="11">
        <f>DB!M420</f>
        <v>0.38419403100199251</v>
      </c>
      <c r="F318" s="179">
        <f>DB!N420</f>
        <v>1.925128955038995E-2</v>
      </c>
    </row>
    <row r="319" spans="1:6" x14ac:dyDescent="0.25">
      <c r="A319" s="70">
        <v>318</v>
      </c>
      <c r="B319" s="10" t="str">
        <f>DB!C421</f>
        <v>Sacramento</v>
      </c>
      <c r="C319" s="11">
        <f>DB!BF421</f>
        <v>-0.12247396599677531</v>
      </c>
      <c r="D319" s="11">
        <f>DB!BG421</f>
        <v>2.4751835400623409E-3</v>
      </c>
      <c r="E319" s="11">
        <f>DB!M421</f>
        <v>0.38419403100199251</v>
      </c>
      <c r="F319" s="179">
        <f>DB!N421</f>
        <v>1.925128955038995E-2</v>
      </c>
    </row>
    <row r="320" spans="1:6" x14ac:dyDescent="0.25">
      <c r="A320" s="70">
        <v>319</v>
      </c>
      <c r="B320" s="10" t="str">
        <f>DB!C422</f>
        <v>Sacramento</v>
      </c>
      <c r="C320" s="11">
        <f>DB!BF422</f>
        <v>-0.12246649181479489</v>
      </c>
      <c r="D320" s="11">
        <f>DB!BG422</f>
        <v>2.4815876925728948E-3</v>
      </c>
      <c r="E320" s="11">
        <f>DB!M422</f>
        <v>0.38419403100199251</v>
      </c>
      <c r="F320" s="179">
        <f>DB!N422</f>
        <v>1.925128955038995E-2</v>
      </c>
    </row>
    <row r="321" spans="1:6" x14ac:dyDescent="0.25">
      <c r="A321" s="70">
        <v>320</v>
      </c>
      <c r="B321" s="10" t="str">
        <f>DB!C423</f>
        <v>Sacramento</v>
      </c>
      <c r="C321" s="11">
        <f>DB!BF423</f>
        <v>-5.2458728846698999E-2</v>
      </c>
      <c r="D321" s="11">
        <f>DB!BG423</f>
        <v>2.489054102396145E-3</v>
      </c>
      <c r="E321" s="11">
        <f>DB!M423</f>
        <v>0.3086579704323133</v>
      </c>
      <c r="F321" s="179">
        <f>DB!N423</f>
        <v>3.3303240434106589E-2</v>
      </c>
    </row>
    <row r="322" spans="1:6" x14ac:dyDescent="0.25">
      <c r="A322" s="70">
        <v>321</v>
      </c>
      <c r="B322" s="10" t="str">
        <f>DB!C424</f>
        <v>Sacramento</v>
      </c>
      <c r="C322" s="11">
        <f>DB!BF424</f>
        <v>-5.2450409206364887E-2</v>
      </c>
      <c r="D322" s="11">
        <f>DB!BG424</f>
        <v>2.489379535113921E-3</v>
      </c>
      <c r="E322" s="11">
        <f>DB!M424</f>
        <v>0.3086579704323133</v>
      </c>
      <c r="F322" s="179">
        <f>DB!N424</f>
        <v>3.3303240434106589E-2</v>
      </c>
    </row>
    <row r="323" spans="1:6" x14ac:dyDescent="0.25">
      <c r="A323" s="70">
        <v>322</v>
      </c>
      <c r="B323" s="10" t="str">
        <f>DB!C425</f>
        <v>Sacramento</v>
      </c>
      <c r="C323" s="11">
        <f>DB!BF425</f>
        <v>-5.2457932206239663E-2</v>
      </c>
      <c r="D323" s="11">
        <f>DB!BG425</f>
        <v>2.4861507861927801E-3</v>
      </c>
      <c r="E323" s="11">
        <f>DB!M425</f>
        <v>0.3086579704323133</v>
      </c>
      <c r="F323" s="179">
        <f>DB!N425</f>
        <v>3.3303240434106589E-2</v>
      </c>
    </row>
    <row r="324" spans="1:6" x14ac:dyDescent="0.25">
      <c r="A324" s="70">
        <v>323</v>
      </c>
      <c r="B324" s="10" t="str">
        <f>DB!C426</f>
        <v>Sacramento</v>
      </c>
      <c r="C324" s="11">
        <f>DB!BF426</f>
        <v>3.7543599012900407E-2</v>
      </c>
      <c r="D324" s="11">
        <f>DB!BG426</f>
        <v>2.4843162205099782E-3</v>
      </c>
      <c r="E324" s="11">
        <f>DB!M426</f>
        <v>0.19468668803659919</v>
      </c>
      <c r="F324" s="179">
        <f>DB!N426</f>
        <v>1.280852956544816E-2</v>
      </c>
    </row>
    <row r="325" spans="1:6" x14ac:dyDescent="0.25">
      <c r="A325" s="70">
        <v>324</v>
      </c>
      <c r="B325" s="10" t="str">
        <f>DB!C427</f>
        <v>Sacramento</v>
      </c>
      <c r="C325" s="11">
        <f>DB!BF427</f>
        <v>3.7537800801378488E-2</v>
      </c>
      <c r="D325" s="11">
        <f>DB!BG427</f>
        <v>2.5009043650567561E-3</v>
      </c>
      <c r="E325" s="11">
        <f>DB!M427</f>
        <v>0.19468668803659919</v>
      </c>
      <c r="F325" s="179">
        <f>DB!N427</f>
        <v>1.280852956544816E-2</v>
      </c>
    </row>
    <row r="326" spans="1:6" x14ac:dyDescent="0.25">
      <c r="A326" s="70">
        <v>325</v>
      </c>
      <c r="B326" s="10" t="str">
        <f>DB!C428</f>
        <v>Sacramento</v>
      </c>
      <c r="C326" s="11">
        <f>DB!BF428</f>
        <v>3.753557913471476E-2</v>
      </c>
      <c r="D326" s="11">
        <f>DB!BG428</f>
        <v>2.4840948839995199E-3</v>
      </c>
      <c r="E326" s="11">
        <f>DB!M428</f>
        <v>0.19468668803659919</v>
      </c>
      <c r="F326" s="179">
        <f>DB!N428</f>
        <v>1.280852956544816E-2</v>
      </c>
    </row>
    <row r="327" spans="1:6" x14ac:dyDescent="0.25">
      <c r="A327" s="70">
        <v>326</v>
      </c>
      <c r="B327" s="10" t="str">
        <f>DB!C429</f>
        <v>Sacramento</v>
      </c>
      <c r="C327" s="11">
        <f>DB!BF429</f>
        <v>3.7537705902980299E-2</v>
      </c>
      <c r="D327" s="11">
        <f>DB!BG429</f>
        <v>2.4956696640713741E-3</v>
      </c>
      <c r="E327" s="11">
        <f>DB!M429</f>
        <v>0.19468668803659919</v>
      </c>
      <c r="F327" s="179">
        <f>DB!N429</f>
        <v>1.280852956544816E-2</v>
      </c>
    </row>
    <row r="328" spans="1:6" x14ac:dyDescent="0.25">
      <c r="A328" s="70">
        <v>327</v>
      </c>
      <c r="B328" s="10" t="str">
        <f>DB!C430</f>
        <v>Sacramento</v>
      </c>
      <c r="C328" s="11">
        <f>DB!BF430</f>
        <v>3.7546336391452072E-2</v>
      </c>
      <c r="D328" s="11">
        <f>DB!BG430</f>
        <v>2.4893692837655319E-3</v>
      </c>
      <c r="E328" s="11">
        <f>DB!M430</f>
        <v>0.19468668803659919</v>
      </c>
      <c r="F328" s="179">
        <f>DB!N430</f>
        <v>1.280852956544816E-2</v>
      </c>
    </row>
    <row r="329" spans="1:6" x14ac:dyDescent="0.25">
      <c r="A329" s="70">
        <v>328</v>
      </c>
      <c r="B329" s="10" t="str">
        <f>DB!C437</f>
        <v>San Carlo</v>
      </c>
      <c r="C329" s="11">
        <f>DB!BF437</f>
        <v>-7.0073544730484758E-2</v>
      </c>
      <c r="D329" s="11">
        <f>DB!BG437</f>
        <v>1.515655301926523E-2</v>
      </c>
      <c r="E329" s="11">
        <f>DB!M437</f>
        <v>0.1539415969135714</v>
      </c>
      <c r="F329" s="179">
        <f>DB!N437</f>
        <v>1.8440677226188029E-2</v>
      </c>
    </row>
    <row r="330" spans="1:6" x14ac:dyDescent="0.25">
      <c r="A330" s="70">
        <v>329</v>
      </c>
      <c r="B330" s="10" t="str">
        <f>DB!C438</f>
        <v>San Carlo</v>
      </c>
      <c r="C330" s="11">
        <f>DB!BF438</f>
        <v>-6.0110294942607979E-2</v>
      </c>
      <c r="D330" s="11">
        <f>DB!BG438</f>
        <v>1.514223108272434E-2</v>
      </c>
      <c r="E330" s="11">
        <f>DB!M438</f>
        <v>0.1539415969135714</v>
      </c>
      <c r="F330" s="179">
        <f>DB!N438</f>
        <v>1.8440677226188029E-2</v>
      </c>
    </row>
    <row r="331" spans="1:6" x14ac:dyDescent="0.25">
      <c r="A331" s="70">
        <v>330</v>
      </c>
      <c r="B331" s="10" t="str">
        <f>DB!C439</f>
        <v>San Carlo</v>
      </c>
      <c r="C331" s="11">
        <f>DB!BF439</f>
        <v>-7.1258333342144098E-2</v>
      </c>
      <c r="D331" s="11">
        <f>DB!BG439</f>
        <v>1.5240885507602501E-2</v>
      </c>
      <c r="E331" s="11">
        <f>DB!M439</f>
        <v>0.1539415969135714</v>
      </c>
      <c r="F331" s="179">
        <f>DB!N439</f>
        <v>1.8440677226188029E-2</v>
      </c>
    </row>
    <row r="332" spans="1:6" x14ac:dyDescent="0.25">
      <c r="A332" s="70">
        <v>331</v>
      </c>
      <c r="B332" s="10" t="str">
        <f>DB!C440</f>
        <v>San Carlo</v>
      </c>
      <c r="C332" s="11">
        <f>DB!BF440</f>
        <v>-6.3208725846217076E-2</v>
      </c>
      <c r="D332" s="11">
        <f>DB!BG440</f>
        <v>1.5441839698666259E-2</v>
      </c>
      <c r="E332" s="11">
        <f>DB!M440</f>
        <v>0.1539415969135714</v>
      </c>
      <c r="F332" s="179">
        <f>DB!N440</f>
        <v>1.8440677226188029E-2</v>
      </c>
    </row>
    <row r="333" spans="1:6" x14ac:dyDescent="0.25">
      <c r="A333" s="70">
        <v>332</v>
      </c>
      <c r="B333" s="10" t="str">
        <f>DB!C441</f>
        <v>San Carlo</v>
      </c>
      <c r="C333" s="11">
        <f>DB!BF441</f>
        <v>-8.0137148963863272E-2</v>
      </c>
      <c r="D333" s="11">
        <f>DB!BG441</f>
        <v>1.514796874044623E-2</v>
      </c>
      <c r="E333" s="11">
        <f>DB!M441</f>
        <v>0.1539415969135714</v>
      </c>
      <c r="F333" s="179">
        <f>DB!N441</f>
        <v>1.8440677226188029E-2</v>
      </c>
    </row>
    <row r="334" spans="1:6" x14ac:dyDescent="0.25">
      <c r="A334" s="70">
        <v>333</v>
      </c>
      <c r="B334" s="10" t="str">
        <f>DB!C442</f>
        <v>San Carlo</v>
      </c>
      <c r="C334" s="11">
        <f>DB!BF442</f>
        <v>-0.13009130971367991</v>
      </c>
      <c r="D334" s="11">
        <f>DB!BG442</f>
        <v>1.5104290831685199E-2</v>
      </c>
      <c r="E334" s="11">
        <f>DB!M442</f>
        <v>0.1884147643761134</v>
      </c>
      <c r="F334" s="179">
        <f>DB!N442</f>
        <v>1.9684008841962711E-2</v>
      </c>
    </row>
    <row r="335" spans="1:6" x14ac:dyDescent="0.25">
      <c r="A335" s="70">
        <v>334</v>
      </c>
      <c r="B335" s="10" t="str">
        <f>DB!C443</f>
        <v>San Carlo</v>
      </c>
      <c r="C335" s="11">
        <f>DB!BF443</f>
        <v>-0.13009467429883631</v>
      </c>
      <c r="D335" s="11">
        <f>DB!BG443</f>
        <v>1.513559998449647E-2</v>
      </c>
      <c r="E335" s="11">
        <f>DB!M443</f>
        <v>0.1884147643761134</v>
      </c>
      <c r="F335" s="179">
        <f>DB!N443</f>
        <v>1.9684008841962711E-2</v>
      </c>
    </row>
    <row r="336" spans="1:6" x14ac:dyDescent="0.25">
      <c r="A336" s="70">
        <v>335</v>
      </c>
      <c r="B336" s="10" t="str">
        <f>DB!C444</f>
        <v>San Carlo</v>
      </c>
      <c r="C336" s="11">
        <f>DB!BF444</f>
        <v>-0.13007592660864309</v>
      </c>
      <c r="D336" s="11">
        <f>DB!BG444</f>
        <v>1.516182683920504E-2</v>
      </c>
      <c r="E336" s="11">
        <f>DB!M444</f>
        <v>0.1884147643761134</v>
      </c>
      <c r="F336" s="179">
        <f>DB!N444</f>
        <v>1.9684008841962711E-2</v>
      </c>
    </row>
    <row r="337" spans="1:6" x14ac:dyDescent="0.25">
      <c r="A337" s="70">
        <v>336</v>
      </c>
      <c r="B337" s="10" t="str">
        <f>DB!C445</f>
        <v>San Carlo</v>
      </c>
      <c r="C337" s="11">
        <f>DB!BF445</f>
        <v>-0.23017131096385071</v>
      </c>
      <c r="D337" s="11">
        <f>DB!BG445</f>
        <v>1.514353804890445E-2</v>
      </c>
      <c r="E337" s="11">
        <f>DB!M445</f>
        <v>0.21229513505033859</v>
      </c>
      <c r="F337" s="179">
        <f>DB!N445</f>
        <v>1.349116787799735E-2</v>
      </c>
    </row>
    <row r="338" spans="1:6" x14ac:dyDescent="0.25">
      <c r="A338" s="70">
        <v>337</v>
      </c>
      <c r="B338" s="10" t="str">
        <f>DB!C446</f>
        <v>San Carlo</v>
      </c>
      <c r="C338" s="11">
        <f>DB!BF446</f>
        <v>-0.23013452625930961</v>
      </c>
      <c r="D338" s="11">
        <f>DB!BG446</f>
        <v>1.512309190601036E-2</v>
      </c>
      <c r="E338" s="11">
        <f>DB!M446</f>
        <v>0.21229513505033859</v>
      </c>
      <c r="F338" s="179">
        <f>DB!N446</f>
        <v>1.349116787799735E-2</v>
      </c>
    </row>
    <row r="339" spans="1:6" x14ac:dyDescent="0.25">
      <c r="A339" s="70">
        <v>338</v>
      </c>
      <c r="B339" s="10" t="str">
        <f>DB!C447</f>
        <v>San Carlo</v>
      </c>
      <c r="C339" s="11">
        <f>DB!BF447</f>
        <v>-0.22010678574979611</v>
      </c>
      <c r="D339" s="11">
        <f>DB!BG447</f>
        <v>1.514683604049263E-2</v>
      </c>
      <c r="E339" s="11">
        <f>DB!M447</f>
        <v>0.21229513505033859</v>
      </c>
      <c r="F339" s="179">
        <f>DB!N447</f>
        <v>1.349116787799735E-2</v>
      </c>
    </row>
    <row r="340" spans="1:6" x14ac:dyDescent="0.25">
      <c r="A340" s="70">
        <v>339</v>
      </c>
      <c r="B340" s="10" t="str">
        <f>DB!C448</f>
        <v>San Carlo</v>
      </c>
      <c r="C340" s="11">
        <f>DB!BF448</f>
        <v>-0.23007262911105089</v>
      </c>
      <c r="D340" s="11">
        <f>DB!BG448</f>
        <v>1.5163997221175949E-2</v>
      </c>
      <c r="E340" s="11">
        <f>DB!M448</f>
        <v>0.21229513505033859</v>
      </c>
      <c r="F340" s="179">
        <f>DB!N448</f>
        <v>1.349116787799735E-2</v>
      </c>
    </row>
    <row r="341" spans="1:6" x14ac:dyDescent="0.25">
      <c r="A341" s="70">
        <v>340</v>
      </c>
      <c r="B341" s="10" t="str">
        <f>DB!C449</f>
        <v>San Carlo</v>
      </c>
      <c r="C341" s="11">
        <f>DB!BF449</f>
        <v>-0.22016448228013491</v>
      </c>
      <c r="D341" s="11">
        <f>DB!BG449</f>
        <v>1.515623739814979E-2</v>
      </c>
      <c r="E341" s="11">
        <f>DB!M449</f>
        <v>0.21229513505033859</v>
      </c>
      <c r="F341" s="179">
        <f>DB!N449</f>
        <v>1.349116787799735E-2</v>
      </c>
    </row>
    <row r="342" spans="1:6" x14ac:dyDescent="0.25">
      <c r="A342" s="70">
        <v>341</v>
      </c>
      <c r="B342" s="10" t="str">
        <f>DB!C450</f>
        <v>San Carlo</v>
      </c>
      <c r="C342" s="11">
        <f>DB!BF450</f>
        <v>-0.21006336971250289</v>
      </c>
      <c r="D342" s="11">
        <f>DB!BG450</f>
        <v>1.518211160220182E-2</v>
      </c>
      <c r="E342" s="11">
        <f>DB!M450</f>
        <v>0.21229513505033859</v>
      </c>
      <c r="F342" s="179">
        <f>DB!N450</f>
        <v>1.349116787799735E-2</v>
      </c>
    </row>
    <row r="343" spans="1:6" x14ac:dyDescent="0.25">
      <c r="A343" s="70">
        <v>342</v>
      </c>
      <c r="B343" s="10" t="str">
        <f>DB!C96</f>
        <v>Ticino</v>
      </c>
      <c r="C343" s="11">
        <f>DB!BF96</f>
        <v>-0.13303889318253601</v>
      </c>
      <c r="D343" s="11">
        <f>DB!BG96</f>
        <v>8.6648546789212695E-3</v>
      </c>
      <c r="E343" s="11">
        <f>DB!M96</f>
        <v>0.20457646543376429</v>
      </c>
      <c r="F343" s="179">
        <f>DB!N96</f>
        <v>1.8800289222887789E-2</v>
      </c>
    </row>
    <row r="344" spans="1:6" x14ac:dyDescent="0.25">
      <c r="A344" s="70">
        <v>343</v>
      </c>
      <c r="B344" s="10" t="str">
        <f>DB!C97</f>
        <v>Ticino</v>
      </c>
      <c r="C344" s="11">
        <f>DB!BF97</f>
        <v>-0.14306017721701331</v>
      </c>
      <c r="D344" s="11">
        <f>DB!BG97</f>
        <v>8.7210019659656347E-3</v>
      </c>
      <c r="E344" s="11">
        <f>DB!M97</f>
        <v>0.20457646543376429</v>
      </c>
      <c r="F344" s="179">
        <f>DB!N97</f>
        <v>1.8800289222887789E-2</v>
      </c>
    </row>
    <row r="345" spans="1:6" x14ac:dyDescent="0.25">
      <c r="A345" s="70">
        <v>344</v>
      </c>
      <c r="B345" s="10" t="str">
        <f>DB!C98</f>
        <v>Ticino</v>
      </c>
      <c r="C345" s="11">
        <f>DB!BF98</f>
        <v>-0.17308830966235739</v>
      </c>
      <c r="D345" s="11">
        <f>DB!BG98</f>
        <v>8.6903333290993066E-3</v>
      </c>
      <c r="E345" s="11">
        <f>DB!M98</f>
        <v>0.25695482058536612</v>
      </c>
      <c r="F345" s="179">
        <f>DB!N98</f>
        <v>3.4348921787793363E-2</v>
      </c>
    </row>
    <row r="346" spans="1:6" x14ac:dyDescent="0.25">
      <c r="A346" s="70">
        <v>345</v>
      </c>
      <c r="B346" s="10" t="str">
        <f>DB!C99</f>
        <v>Ticino</v>
      </c>
      <c r="C346" s="11">
        <f>DB!BF99</f>
        <v>-0.17306706720627191</v>
      </c>
      <c r="D346" s="11">
        <f>DB!BG99</f>
        <v>8.6586583311860834E-3</v>
      </c>
      <c r="E346" s="11">
        <f>DB!M99</f>
        <v>0.25695482058536612</v>
      </c>
      <c r="F346" s="179">
        <f>DB!N99</f>
        <v>3.4348921787793363E-2</v>
      </c>
    </row>
    <row r="347" spans="1:6" x14ac:dyDescent="0.25">
      <c r="A347" s="70">
        <v>346</v>
      </c>
      <c r="B347" s="10" t="str">
        <f>DB!C100</f>
        <v>Ticino</v>
      </c>
      <c r="C347" s="11">
        <f>DB!BF100</f>
        <v>-0.2330461268529139</v>
      </c>
      <c r="D347" s="11">
        <f>DB!BG100</f>
        <v>8.6632287495721303E-3</v>
      </c>
      <c r="E347" s="11">
        <f>DB!M100</f>
        <v>0.28020187983051159</v>
      </c>
      <c r="F347" s="179">
        <f>DB!N100</f>
        <v>6.7168921752253835E-2</v>
      </c>
    </row>
    <row r="348" spans="1:6" x14ac:dyDescent="0.25">
      <c r="A348" s="70">
        <v>347</v>
      </c>
      <c r="B348" s="10" t="str">
        <f>DB!C101</f>
        <v>Ticino</v>
      </c>
      <c r="C348" s="11">
        <f>DB!BF101</f>
        <v>-0.2330438792618815</v>
      </c>
      <c r="D348" s="11">
        <f>DB!BG101</f>
        <v>8.6848330545162365E-3</v>
      </c>
      <c r="E348" s="11">
        <f>DB!M101</f>
        <v>0.28020187983051159</v>
      </c>
      <c r="F348" s="179">
        <f>DB!N101</f>
        <v>6.7168921752253835E-2</v>
      </c>
    </row>
    <row r="349" spans="1:6" x14ac:dyDescent="0.25">
      <c r="A349" s="70">
        <v>348</v>
      </c>
      <c r="B349" s="10" t="str">
        <f>DB!C102</f>
        <v>Ticino</v>
      </c>
      <c r="C349" s="11">
        <f>DB!BF102</f>
        <v>-0.1130602541501186</v>
      </c>
      <c r="D349" s="11">
        <f>DB!BG102</f>
        <v>8.6471914034187466E-3</v>
      </c>
      <c r="E349" s="11">
        <f>DB!M102</f>
        <v>0.20457646543376429</v>
      </c>
      <c r="F349" s="179">
        <f>DB!N102</f>
        <v>1.8800289222887789E-2</v>
      </c>
    </row>
    <row r="350" spans="1:6" x14ac:dyDescent="0.25">
      <c r="A350" s="70">
        <v>349</v>
      </c>
      <c r="B350" s="10" t="str">
        <f>DB!C103</f>
        <v>Ticino</v>
      </c>
      <c r="C350" s="11">
        <f>DB!BF103</f>
        <v>-0.1130820995991523</v>
      </c>
      <c r="D350" s="11">
        <f>DB!BG103</f>
        <v>8.6677405163603297E-3</v>
      </c>
      <c r="E350" s="11">
        <f>DB!M103</f>
        <v>0.20457646543376429</v>
      </c>
      <c r="F350" s="179">
        <f>DB!N103</f>
        <v>1.8800289222887789E-2</v>
      </c>
    </row>
    <row r="351" spans="1:6" x14ac:dyDescent="0.25">
      <c r="A351" s="70">
        <v>350</v>
      </c>
      <c r="B351" s="10" t="str">
        <f>DB!C104</f>
        <v>Ticino</v>
      </c>
      <c r="C351" s="11">
        <f>DB!BF104</f>
        <v>-0.14313375944547921</v>
      </c>
      <c r="D351" s="11">
        <f>DB!BG104</f>
        <v>8.6745591837298977E-3</v>
      </c>
      <c r="E351" s="11">
        <f>DB!M104</f>
        <v>0.20457646543376429</v>
      </c>
      <c r="F351" s="179">
        <f>DB!N104</f>
        <v>1.8800289222887789E-2</v>
      </c>
    </row>
    <row r="352" spans="1:6" x14ac:dyDescent="0.25">
      <c r="A352" s="70">
        <v>351</v>
      </c>
      <c r="B352" s="10" t="str">
        <f>DB!C105</f>
        <v>Ticino</v>
      </c>
      <c r="C352" s="11">
        <f>DB!BF105</f>
        <v>-0.14306869378182571</v>
      </c>
      <c r="D352" s="11">
        <f>DB!BG105</f>
        <v>8.6633180540828959E-3</v>
      </c>
      <c r="E352" s="11">
        <f>DB!M105</f>
        <v>0.20457646543376429</v>
      </c>
      <c r="F352" s="179">
        <f>DB!N105</f>
        <v>1.8800289222887789E-2</v>
      </c>
    </row>
    <row r="353" spans="1:6" x14ac:dyDescent="0.25">
      <c r="A353" s="70">
        <v>352</v>
      </c>
      <c r="B353" s="10" t="str">
        <f>DB!C106</f>
        <v>Ticino</v>
      </c>
      <c r="C353" s="11">
        <f>DB!BF106</f>
        <v>-0.17305535860261961</v>
      </c>
      <c r="D353" s="11">
        <f>DB!BG106</f>
        <v>8.683091434431342E-3</v>
      </c>
      <c r="E353" s="11">
        <f>DB!M106</f>
        <v>0.25695482058536612</v>
      </c>
      <c r="F353" s="179">
        <f>DB!N106</f>
        <v>3.4348921787793363E-2</v>
      </c>
    </row>
    <row r="354" spans="1:6" x14ac:dyDescent="0.25">
      <c r="A354" s="70">
        <v>353</v>
      </c>
      <c r="B354" s="10" t="str">
        <f>DB!C107</f>
        <v>Ticino</v>
      </c>
      <c r="C354" s="11">
        <f>DB!BF107</f>
        <v>-0.16611652390297221</v>
      </c>
      <c r="D354" s="11">
        <f>DB!BG107</f>
        <v>8.6567155329011786E-3</v>
      </c>
      <c r="E354" s="11">
        <f>DB!M107</f>
        <v>0.25695482058536612</v>
      </c>
      <c r="F354" s="179">
        <f>DB!N107</f>
        <v>3.4348921787793363E-2</v>
      </c>
    </row>
    <row r="355" spans="1:6" x14ac:dyDescent="0.25">
      <c r="A355" s="70">
        <v>354</v>
      </c>
      <c r="B355" s="10" t="str">
        <f>DB!C108</f>
        <v>Ticino</v>
      </c>
      <c r="C355" s="11">
        <f>DB!BF108</f>
        <v>-0.28706851942831962</v>
      </c>
      <c r="D355" s="11">
        <f>DB!BG108</f>
        <v>8.6568436952444358E-3</v>
      </c>
      <c r="E355" s="11">
        <f>DB!M108</f>
        <v>0.50484476374918663</v>
      </c>
      <c r="F355" s="179">
        <f>DB!N108</f>
        <v>0.1031674409946642</v>
      </c>
    </row>
    <row r="356" spans="1:6" x14ac:dyDescent="0.25">
      <c r="A356" s="70">
        <v>355</v>
      </c>
      <c r="B356" s="10" t="str">
        <f>DB!C109</f>
        <v>Ticino</v>
      </c>
      <c r="C356" s="11">
        <f>DB!BF109</f>
        <v>-0.29300707624974609</v>
      </c>
      <c r="D356" s="11">
        <f>DB!BG109</f>
        <v>8.7043210796555557E-3</v>
      </c>
      <c r="E356" s="11">
        <f>DB!M109</f>
        <v>0.50484476374918663</v>
      </c>
      <c r="F356" s="179">
        <f>DB!N109</f>
        <v>0.1031674409946642</v>
      </c>
    </row>
    <row r="357" spans="1:6" x14ac:dyDescent="0.25">
      <c r="A357" s="70">
        <v>356</v>
      </c>
      <c r="B357" s="10" t="str">
        <f>DB!C110</f>
        <v>Ticino</v>
      </c>
      <c r="C357" s="11">
        <f>DB!BF110</f>
        <v>-0.29309739272924101</v>
      </c>
      <c r="D357" s="11">
        <f>DB!BG110</f>
        <v>8.672592695450532E-3</v>
      </c>
      <c r="E357" s="11">
        <f>DB!M110</f>
        <v>0.50484476374918663</v>
      </c>
      <c r="F357" s="179">
        <f>DB!N110</f>
        <v>0.1031674409946642</v>
      </c>
    </row>
    <row r="358" spans="1:6" x14ac:dyDescent="0.25">
      <c r="A358" s="70">
        <v>357</v>
      </c>
      <c r="B358" s="10" t="str">
        <f>DB!C286</f>
        <v>Tin Shui Wai</v>
      </c>
      <c r="C358" s="11">
        <f>DB!BF286</f>
        <v>-0.13779791000720759</v>
      </c>
      <c r="D358" s="11">
        <f>DB!BG286</f>
        <v>4.6438048296102074E-3</v>
      </c>
      <c r="E358" s="11">
        <f>DB!M286</f>
        <v>0.24712562588257239</v>
      </c>
      <c r="F358" s="179">
        <f>DB!N286</f>
        <v>8.7017963298930551E-3</v>
      </c>
    </row>
    <row r="359" spans="1:6" x14ac:dyDescent="0.25">
      <c r="A359" s="70">
        <v>358</v>
      </c>
      <c r="B359" s="10" t="str">
        <f>DB!C287</f>
        <v>Tin Shui Wai</v>
      </c>
      <c r="C359" s="11">
        <f>DB!BF287</f>
        <v>-0.15102630828218799</v>
      </c>
      <c r="D359" s="11">
        <f>DB!BG287</f>
        <v>4.6535450734565354E-3</v>
      </c>
      <c r="E359" s="11">
        <f>DB!M287</f>
        <v>0.24712562588257239</v>
      </c>
      <c r="F359" s="179">
        <f>DB!N287</f>
        <v>8.7017963298930551E-3</v>
      </c>
    </row>
    <row r="360" spans="1:6" x14ac:dyDescent="0.25">
      <c r="A360" s="70">
        <v>359</v>
      </c>
      <c r="B360" s="10" t="str">
        <f>DB!C288</f>
        <v>Tin Shui Wai</v>
      </c>
      <c r="C360" s="11">
        <f>DB!BF288</f>
        <v>-0.14867949560951671</v>
      </c>
      <c r="D360" s="11">
        <f>DB!BG288</f>
        <v>4.6402876885506504E-3</v>
      </c>
      <c r="E360" s="11">
        <f>DB!M288</f>
        <v>0.24712562588257239</v>
      </c>
      <c r="F360" s="179">
        <f>DB!N288</f>
        <v>8.7017963298930551E-3</v>
      </c>
    </row>
    <row r="361" spans="1:6" x14ac:dyDescent="0.25">
      <c r="A361" s="70">
        <v>360</v>
      </c>
      <c r="B361" s="10" t="str">
        <f>DB!C289</f>
        <v>Tin Shui Wai</v>
      </c>
      <c r="C361" s="11">
        <f>DB!BF289</f>
        <v>-0.1354368022700928</v>
      </c>
      <c r="D361" s="11">
        <f>DB!BG289</f>
        <v>4.6532682265409929E-3</v>
      </c>
      <c r="E361" s="11">
        <f>DB!M289</f>
        <v>0.24712562588257239</v>
      </c>
      <c r="F361" s="179">
        <f>DB!N289</f>
        <v>8.7017963298930551E-3</v>
      </c>
    </row>
    <row r="362" spans="1:6" x14ac:dyDescent="0.25">
      <c r="A362" s="70">
        <v>361</v>
      </c>
      <c r="B362" s="10" t="str">
        <f>DB!C290</f>
        <v>Tin Shui Wai</v>
      </c>
      <c r="C362" s="11">
        <f>DB!BF290</f>
        <v>-0.14792386775454591</v>
      </c>
      <c r="D362" s="11">
        <f>DB!BG290</f>
        <v>4.6340989120213193E-3</v>
      </c>
      <c r="E362" s="11">
        <f>DB!M290</f>
        <v>0.24712562588257239</v>
      </c>
      <c r="F362" s="179">
        <f>DB!N290</f>
        <v>8.7017963298930551E-3</v>
      </c>
    </row>
    <row r="363" spans="1:6" x14ac:dyDescent="0.25">
      <c r="A363" s="70">
        <v>362</v>
      </c>
      <c r="B363" s="10" t="str">
        <f>DB!C291</f>
        <v>Tin Shui Wai</v>
      </c>
      <c r="C363" s="11">
        <f>DB!BF291</f>
        <v>-0.15022008661964231</v>
      </c>
      <c r="D363" s="11">
        <f>DB!BG291</f>
        <v>4.6533839751208934E-3</v>
      </c>
      <c r="E363" s="11">
        <f>DB!M291</f>
        <v>0.24712562588257239</v>
      </c>
      <c r="F363" s="179">
        <f>DB!N291</f>
        <v>8.7017963298930551E-3</v>
      </c>
    </row>
    <row r="364" spans="1:6" x14ac:dyDescent="0.25">
      <c r="A364" s="70">
        <v>363</v>
      </c>
      <c r="B364" s="10" t="str">
        <f>DB!C292</f>
        <v>Tin Shui Wai</v>
      </c>
      <c r="C364" s="11">
        <f>DB!BF292</f>
        <v>-0.1400895444794418</v>
      </c>
      <c r="D364" s="11">
        <f>DB!BG292</f>
        <v>4.6099316145908039E-3</v>
      </c>
      <c r="E364" s="11">
        <f>DB!M292</f>
        <v>0.24712562588257239</v>
      </c>
      <c r="F364" s="179">
        <f>DB!N292</f>
        <v>8.7017963298930551E-3</v>
      </c>
    </row>
    <row r="365" spans="1:6" x14ac:dyDescent="0.25">
      <c r="A365" s="70">
        <v>364</v>
      </c>
      <c r="B365" s="10" t="str">
        <f>DB!C293</f>
        <v>Tin Shui Wai</v>
      </c>
      <c r="C365" s="11">
        <f>DB!BF293</f>
        <v>-0.14591476881335061</v>
      </c>
      <c r="D365" s="11">
        <f>DB!BG293</f>
        <v>4.6428557522624559E-3</v>
      </c>
      <c r="E365" s="11">
        <f>DB!M293</f>
        <v>0.24712562588257239</v>
      </c>
      <c r="F365" s="179">
        <f>DB!N293</f>
        <v>8.7017963298930551E-3</v>
      </c>
    </row>
    <row r="366" spans="1:6" x14ac:dyDescent="0.25">
      <c r="A366" s="70">
        <v>365</v>
      </c>
      <c r="B366" s="10" t="str">
        <f>DB!C294</f>
        <v>Tin Shui Wai</v>
      </c>
      <c r="C366" s="11">
        <f>DB!BF294</f>
        <v>-8.7401180732653266E-2</v>
      </c>
      <c r="D366" s="11">
        <f>DB!BG294</f>
        <v>4.6638565330716693E-3</v>
      </c>
      <c r="E366" s="11">
        <f>DB!M294</f>
        <v>0.1821542599447766</v>
      </c>
      <c r="F366" s="179">
        <f>DB!N294</f>
        <v>1.3032480453525791E-2</v>
      </c>
    </row>
    <row r="367" spans="1:6" x14ac:dyDescent="0.25">
      <c r="A367" s="70">
        <v>366</v>
      </c>
      <c r="B367" s="10" t="str">
        <f>DB!C295</f>
        <v>Tin Shui Wai</v>
      </c>
      <c r="C367" s="11">
        <f>DB!BF295</f>
        <v>-8.4026460454722951E-2</v>
      </c>
      <c r="D367" s="11">
        <f>DB!BG295</f>
        <v>4.6667686729142191E-3</v>
      </c>
      <c r="E367" s="11">
        <f>DB!M295</f>
        <v>0.1821542599447766</v>
      </c>
      <c r="F367" s="179">
        <f>DB!N295</f>
        <v>1.3032480453525791E-2</v>
      </c>
    </row>
    <row r="368" spans="1:6" x14ac:dyDescent="0.25">
      <c r="A368" s="70">
        <v>367</v>
      </c>
      <c r="B368" s="10" t="str">
        <f>DB!C296</f>
        <v>Tin Shui Wai</v>
      </c>
      <c r="C368" s="11">
        <f>DB!BF296</f>
        <v>-7.8100262699154016E-2</v>
      </c>
      <c r="D368" s="11">
        <f>DB!BG296</f>
        <v>4.6505479847641588E-3</v>
      </c>
      <c r="E368" s="11">
        <f>DB!M296</f>
        <v>0.1821542599447766</v>
      </c>
      <c r="F368" s="179">
        <f>DB!N296</f>
        <v>1.3032480453525791E-2</v>
      </c>
    </row>
    <row r="369" spans="1:6" x14ac:dyDescent="0.25">
      <c r="A369" s="70">
        <v>368</v>
      </c>
      <c r="B369" s="10" t="str">
        <f>DB!C297</f>
        <v>Tin Shui Wai</v>
      </c>
      <c r="C369" s="11">
        <f>DB!BF297</f>
        <v>-8.4847048112580731E-2</v>
      </c>
      <c r="D369" s="11">
        <f>DB!BG297</f>
        <v>4.6191032342660686E-3</v>
      </c>
      <c r="E369" s="11">
        <f>DB!M297</f>
        <v>0.1821542599447766</v>
      </c>
      <c r="F369" s="179">
        <f>DB!N297</f>
        <v>1.3032480453525791E-2</v>
      </c>
    </row>
    <row r="370" spans="1:6" x14ac:dyDescent="0.25">
      <c r="A370" s="70">
        <v>369</v>
      </c>
      <c r="B370" s="10" t="str">
        <f>DB!C298</f>
        <v>Tin Shui Wai</v>
      </c>
      <c r="C370" s="11">
        <f>DB!BF298</f>
        <v>-2.7820162723381531E-2</v>
      </c>
      <c r="D370" s="11">
        <f>DB!BG298</f>
        <v>4.6281214508660752E-3</v>
      </c>
      <c r="E370" s="11">
        <f>DB!M298</f>
        <v>0.13917524068977741</v>
      </c>
      <c r="F370" s="179">
        <f>DB!N298</f>
        <v>3.3536495678568169E-3</v>
      </c>
    </row>
    <row r="371" spans="1:6" x14ac:dyDescent="0.25">
      <c r="A371" s="70">
        <v>370</v>
      </c>
      <c r="B371" s="10" t="str">
        <f>DB!C299</f>
        <v>Tin Shui Wai</v>
      </c>
      <c r="C371" s="11">
        <f>DB!BF299</f>
        <v>-3.5120803784417703E-2</v>
      </c>
      <c r="D371" s="11">
        <f>DB!BG299</f>
        <v>4.6441080965336414E-3</v>
      </c>
      <c r="E371" s="11">
        <f>DB!M299</f>
        <v>0.13917524068977741</v>
      </c>
      <c r="F371" s="179">
        <f>DB!N299</f>
        <v>3.3536495678568169E-3</v>
      </c>
    </row>
    <row r="372" spans="1:6" x14ac:dyDescent="0.25">
      <c r="A372" s="70">
        <v>371</v>
      </c>
      <c r="B372" s="10" t="str">
        <f>DB!C300</f>
        <v>Tin Shui Wai</v>
      </c>
      <c r="C372" s="11">
        <f>DB!BF300</f>
        <v>-3.048327881630233E-2</v>
      </c>
      <c r="D372" s="11">
        <f>DB!BG300</f>
        <v>4.635548898760407E-3</v>
      </c>
      <c r="E372" s="11">
        <f>DB!M300</f>
        <v>0.13917524068977741</v>
      </c>
      <c r="F372" s="179">
        <f>DB!N300</f>
        <v>3.3536495678568169E-3</v>
      </c>
    </row>
    <row r="373" spans="1:6" x14ac:dyDescent="0.25">
      <c r="A373" s="70">
        <v>372</v>
      </c>
      <c r="B373" s="10" t="str">
        <f>DB!C301</f>
        <v>Tin Shui Wai</v>
      </c>
      <c r="C373" s="11">
        <f>DB!BF301</f>
        <v>-2.154082915403269E-2</v>
      </c>
      <c r="D373" s="11">
        <f>DB!BG301</f>
        <v>4.6461411116285201E-3</v>
      </c>
      <c r="E373" s="11">
        <f>DB!M301</f>
        <v>0.13917524068977741</v>
      </c>
      <c r="F373" s="179">
        <f>DB!N301</f>
        <v>3.3536495678568169E-3</v>
      </c>
    </row>
    <row r="374" spans="1:6" x14ac:dyDescent="0.25">
      <c r="A374" s="70">
        <v>373</v>
      </c>
      <c r="B374" s="10" t="str">
        <f>DB!C302</f>
        <v>Tin Shui Wai</v>
      </c>
      <c r="C374" s="11">
        <f>DB!BF302</f>
        <v>-3.7864125002650302E-2</v>
      </c>
      <c r="D374" s="11">
        <f>DB!BG302</f>
        <v>4.6529782991110227E-3</v>
      </c>
      <c r="E374" s="11">
        <f>DB!M302</f>
        <v>0.13917524068977741</v>
      </c>
      <c r="F374" s="179">
        <f>DB!N302</f>
        <v>3.3536495678568169E-3</v>
      </c>
    </row>
    <row r="375" spans="1:6" x14ac:dyDescent="0.25">
      <c r="A375" s="70">
        <v>374</v>
      </c>
      <c r="B375" s="10" t="str">
        <f>DB!C303</f>
        <v>Tin Shui Wai</v>
      </c>
      <c r="C375" s="11">
        <f>DB!BF303</f>
        <v>-3.0298643688547469E-2</v>
      </c>
      <c r="D375" s="11">
        <f>DB!BG303</f>
        <v>4.6621861766174208E-3</v>
      </c>
      <c r="E375" s="11">
        <f>DB!M303</f>
        <v>0.13917524068977741</v>
      </c>
      <c r="F375" s="179">
        <f>DB!N303</f>
        <v>3.3536495678568169E-3</v>
      </c>
    </row>
    <row r="376" spans="1:6" x14ac:dyDescent="0.25">
      <c r="A376" s="70">
        <v>375</v>
      </c>
      <c r="B376" s="10" t="str">
        <f>DB!C133</f>
        <v>Toyoura</v>
      </c>
      <c r="C376" s="11">
        <f>DB!BF133</f>
        <v>-0.1055250218817482</v>
      </c>
      <c r="D376" s="11">
        <f>DB!BG133</f>
        <v>1.218602251659831E-3</v>
      </c>
      <c r="E376" s="11">
        <f>DB!M133</f>
        <v>0.1079499879038049</v>
      </c>
      <c r="F376" s="179">
        <f>DB!N133</f>
        <v>8.1168054869386018E-3</v>
      </c>
    </row>
    <row r="377" spans="1:6" x14ac:dyDescent="0.25">
      <c r="A377" s="70">
        <v>376</v>
      </c>
      <c r="B377" s="10" t="str">
        <f>DB!C134</f>
        <v>Toyoura</v>
      </c>
      <c r="C377" s="11">
        <f>DB!BF134</f>
        <v>-0.106762172570164</v>
      </c>
      <c r="D377" s="11">
        <f>DB!BG134</f>
        <v>1.214649168380199E-3</v>
      </c>
      <c r="E377" s="11">
        <f>DB!M134</f>
        <v>0.1079499879038049</v>
      </c>
      <c r="F377" s="179">
        <f>DB!N134</f>
        <v>8.1168054869386018E-3</v>
      </c>
    </row>
    <row r="378" spans="1:6" x14ac:dyDescent="0.25">
      <c r="A378" s="70">
        <v>377</v>
      </c>
      <c r="B378" s="10" t="str">
        <f>DB!C135</f>
        <v>Toyoura</v>
      </c>
      <c r="C378" s="11">
        <f>DB!BF135</f>
        <v>-0.1080009347558087</v>
      </c>
      <c r="D378" s="11">
        <f>DB!BG135</f>
        <v>1.214541141018072E-3</v>
      </c>
      <c r="E378" s="11">
        <f>DB!M135</f>
        <v>0.1079499879038049</v>
      </c>
      <c r="F378" s="179">
        <f>DB!N135</f>
        <v>8.1168054869386018E-3</v>
      </c>
    </row>
    <row r="379" spans="1:6" x14ac:dyDescent="0.25">
      <c r="A379" s="70">
        <v>378</v>
      </c>
      <c r="B379" s="10" t="str">
        <f>DB!C136</f>
        <v>Toyoura</v>
      </c>
      <c r="C379" s="11">
        <f>DB!BF136</f>
        <v>-0.11662235939101651</v>
      </c>
      <c r="D379" s="11">
        <f>DB!BG136</f>
        <v>1.209944410601408E-3</v>
      </c>
      <c r="E379" s="11">
        <f>DB!M136</f>
        <v>0.1079499879038049</v>
      </c>
      <c r="F379" s="179">
        <f>DB!N136</f>
        <v>8.1168054869386018E-3</v>
      </c>
    </row>
    <row r="380" spans="1:6" x14ac:dyDescent="0.25">
      <c r="A380" s="70">
        <v>379</v>
      </c>
      <c r="B380" s="10" t="str">
        <f>DB!C137</f>
        <v>Toyoura</v>
      </c>
      <c r="C380" s="11">
        <f>DB!BF137</f>
        <v>-0.1190649190717802</v>
      </c>
      <c r="D380" s="11">
        <f>DB!BG137</f>
        <v>1.210929421533862E-3</v>
      </c>
      <c r="E380" s="11">
        <f>DB!M137</f>
        <v>0.1079499879038049</v>
      </c>
      <c r="F380" s="179">
        <f>DB!N137</f>
        <v>8.1168054869386018E-3</v>
      </c>
    </row>
    <row r="381" spans="1:6" x14ac:dyDescent="0.25">
      <c r="A381" s="70">
        <v>380</v>
      </c>
      <c r="B381" s="10" t="str">
        <f>DB!C138</f>
        <v>Toyoura</v>
      </c>
      <c r="C381" s="11">
        <f>DB!BF138</f>
        <v>-0.1190547290966298</v>
      </c>
      <c r="D381" s="11">
        <f>DB!BG138</f>
        <v>1.208676002060592E-3</v>
      </c>
      <c r="E381" s="11">
        <f>DB!M138</f>
        <v>0.1079499879038049</v>
      </c>
      <c r="F381" s="179">
        <f>DB!N138</f>
        <v>8.1168054869386018E-3</v>
      </c>
    </row>
    <row r="382" spans="1:6" x14ac:dyDescent="0.25">
      <c r="A382" s="70">
        <v>381</v>
      </c>
      <c r="B382" s="10" t="str">
        <f>DB!C139</f>
        <v>Toyoura</v>
      </c>
      <c r="C382" s="11">
        <f>DB!BF139</f>
        <v>-0.1190571931203956</v>
      </c>
      <c r="D382" s="11">
        <f>DB!BG139</f>
        <v>1.210582927459312E-3</v>
      </c>
      <c r="E382" s="11">
        <f>DB!M139</f>
        <v>0.1079499879038049</v>
      </c>
      <c r="F382" s="179">
        <f>DB!N139</f>
        <v>8.1168054869386018E-3</v>
      </c>
    </row>
    <row r="383" spans="1:6" x14ac:dyDescent="0.25">
      <c r="A383" s="70">
        <v>382</v>
      </c>
      <c r="B383" s="10" t="str">
        <f>DB!C140</f>
        <v>Toyoura</v>
      </c>
      <c r="C383" s="11">
        <f>DB!BF140</f>
        <v>-0.1202808789924245</v>
      </c>
      <c r="D383" s="11">
        <f>DB!BG140</f>
        <v>1.2139323015613809E-3</v>
      </c>
      <c r="E383" s="11">
        <f>DB!M140</f>
        <v>0.1079499879038049</v>
      </c>
      <c r="F383" s="179">
        <f>DB!N140</f>
        <v>8.1168054869386018E-3</v>
      </c>
    </row>
    <row r="384" spans="1:6" x14ac:dyDescent="0.25">
      <c r="A384" s="70">
        <v>383</v>
      </c>
      <c r="B384" s="10" t="str">
        <f>DB!C141</f>
        <v>Toyoura</v>
      </c>
      <c r="C384" s="11">
        <f>DB!BF141</f>
        <v>-0.1202848819709985</v>
      </c>
      <c r="D384" s="11">
        <f>DB!BG141</f>
        <v>1.21626364840252E-3</v>
      </c>
      <c r="E384" s="11">
        <f>DB!M141</f>
        <v>0.1079499879038049</v>
      </c>
      <c r="F384" s="179">
        <f>DB!N141</f>
        <v>8.1168054869386018E-3</v>
      </c>
    </row>
    <row r="385" spans="1:6" x14ac:dyDescent="0.25">
      <c r="A385" s="70">
        <v>384</v>
      </c>
      <c r="B385" s="10" t="str">
        <f>DB!C142</f>
        <v>Toyoura</v>
      </c>
      <c r="C385" s="11">
        <f>DB!BF142</f>
        <v>-0.12150036317350731</v>
      </c>
      <c r="D385" s="11">
        <f>DB!BG142</f>
        <v>1.2144226101940231E-3</v>
      </c>
      <c r="E385" s="11">
        <f>DB!M142</f>
        <v>0.1079499879038049</v>
      </c>
      <c r="F385" s="179">
        <f>DB!N142</f>
        <v>8.1168054869386018E-3</v>
      </c>
    </row>
    <row r="386" spans="1:6" x14ac:dyDescent="0.25">
      <c r="A386" s="70">
        <v>385</v>
      </c>
      <c r="B386" s="10" t="str">
        <f>DB!C143</f>
        <v>Toyoura</v>
      </c>
      <c r="C386" s="11">
        <f>DB!BF143</f>
        <v>-0.1227236949917956</v>
      </c>
      <c r="D386" s="11">
        <f>DB!BG143</f>
        <v>1.216756893250473E-3</v>
      </c>
      <c r="E386" s="11">
        <f>DB!M143</f>
        <v>0.1079499879038049</v>
      </c>
      <c r="F386" s="179">
        <f>DB!N143</f>
        <v>8.1168054869386018E-3</v>
      </c>
    </row>
    <row r="387" spans="1:6" x14ac:dyDescent="0.25">
      <c r="A387" s="70">
        <v>386</v>
      </c>
      <c r="B387" s="10" t="str">
        <f>DB!C144</f>
        <v>Toyoura</v>
      </c>
      <c r="C387" s="11">
        <f>DB!BF144</f>
        <v>-0.1227200794168035</v>
      </c>
      <c r="D387" s="11">
        <f>DB!BG144</f>
        <v>1.213110569042079E-3</v>
      </c>
      <c r="E387" s="11">
        <f>DB!M144</f>
        <v>0.1079499879038049</v>
      </c>
      <c r="F387" s="179">
        <f>DB!N144</f>
        <v>8.1168054869386018E-3</v>
      </c>
    </row>
    <row r="388" spans="1:6" x14ac:dyDescent="0.25">
      <c r="A388" s="70">
        <v>387</v>
      </c>
      <c r="B388" s="10" t="str">
        <f>DB!C145</f>
        <v>Toyoura</v>
      </c>
      <c r="C388" s="11">
        <f>DB!BF145</f>
        <v>-0.12394138005560459</v>
      </c>
      <c r="D388" s="11">
        <f>DB!BG145</f>
        <v>1.2141098096835809E-3</v>
      </c>
      <c r="E388" s="11">
        <f>DB!M145</f>
        <v>0.1407774658931287</v>
      </c>
      <c r="F388" s="179">
        <f>DB!N145</f>
        <v>3.2719312537103223E-2</v>
      </c>
    </row>
    <row r="389" spans="1:6" x14ac:dyDescent="0.25">
      <c r="A389" s="70">
        <v>388</v>
      </c>
      <c r="B389" s="10" t="str">
        <f>DB!C146</f>
        <v>Toyoura</v>
      </c>
      <c r="C389" s="11">
        <f>DB!BF146</f>
        <v>-0.1239400306127961</v>
      </c>
      <c r="D389" s="11">
        <f>DB!BG146</f>
        <v>1.216254379089467E-3</v>
      </c>
      <c r="E389" s="11">
        <f>DB!M146</f>
        <v>0.1407774658931287</v>
      </c>
      <c r="F389" s="179">
        <f>DB!N146</f>
        <v>3.2719312537103223E-2</v>
      </c>
    </row>
    <row r="390" spans="1:6" x14ac:dyDescent="0.25">
      <c r="A390" s="70">
        <v>389</v>
      </c>
      <c r="B390" s="10" t="str">
        <f>DB!C147</f>
        <v>Toyoura</v>
      </c>
      <c r="C390" s="11">
        <f>DB!BF147</f>
        <v>-0.12636985003468371</v>
      </c>
      <c r="D390" s="11">
        <f>DB!BG147</f>
        <v>1.212029875172164E-3</v>
      </c>
      <c r="E390" s="11">
        <f>DB!M147</f>
        <v>0.1407774658931287</v>
      </c>
      <c r="F390" s="179">
        <f>DB!N147</f>
        <v>3.2719312537103223E-2</v>
      </c>
    </row>
    <row r="391" spans="1:6" x14ac:dyDescent="0.25">
      <c r="A391" s="70">
        <v>390</v>
      </c>
      <c r="B391" s="10" t="str">
        <f>DB!C148</f>
        <v>Toyoura</v>
      </c>
      <c r="C391" s="11">
        <f>DB!BF148</f>
        <v>-0.12636856980655981</v>
      </c>
      <c r="D391" s="11">
        <f>DB!BG148</f>
        <v>1.208613944057168E-3</v>
      </c>
      <c r="E391" s="11">
        <f>DB!M148</f>
        <v>0.1407774658931287</v>
      </c>
      <c r="F391" s="179">
        <f>DB!N148</f>
        <v>3.2719312537103223E-2</v>
      </c>
    </row>
    <row r="392" spans="1:6" x14ac:dyDescent="0.25">
      <c r="A392" s="70">
        <v>391</v>
      </c>
      <c r="B392" s="10" t="str">
        <f>DB!C149</f>
        <v>Toyoura</v>
      </c>
      <c r="C392" s="11">
        <f>DB!BF149</f>
        <v>-0.127572676952071</v>
      </c>
      <c r="D392" s="11">
        <f>DB!BG149</f>
        <v>1.216530046910588E-3</v>
      </c>
      <c r="E392" s="11">
        <f>DB!M149</f>
        <v>0.1407774658931287</v>
      </c>
      <c r="F392" s="179">
        <f>DB!N149</f>
        <v>3.2719312537103223E-2</v>
      </c>
    </row>
    <row r="393" spans="1:6" x14ac:dyDescent="0.25">
      <c r="A393" s="70">
        <v>392</v>
      </c>
      <c r="B393" s="10" t="str">
        <f>DB!C150</f>
        <v>Toyoura</v>
      </c>
      <c r="C393" s="11">
        <f>DB!BF150</f>
        <v>-0.1287821581451479</v>
      </c>
      <c r="D393" s="11">
        <f>DB!BG150</f>
        <v>1.2169440435038691E-3</v>
      </c>
      <c r="E393" s="11">
        <f>DB!M150</f>
        <v>0.1227919857427298</v>
      </c>
      <c r="F393" s="179">
        <f>DB!N150</f>
        <v>5.9356345525871162E-3</v>
      </c>
    </row>
    <row r="394" spans="1:6" x14ac:dyDescent="0.25">
      <c r="A394" s="70">
        <v>393</v>
      </c>
      <c r="B394" s="10" t="str">
        <f>DB!C151</f>
        <v>Toyoura</v>
      </c>
      <c r="C394" s="11">
        <f>DB!BF151</f>
        <v>-0.1287892222395943</v>
      </c>
      <c r="D394" s="11">
        <f>DB!BG151</f>
        <v>1.2106180294837131E-3</v>
      </c>
      <c r="E394" s="11">
        <f>DB!M151</f>
        <v>0.1227919857427298</v>
      </c>
      <c r="F394" s="179">
        <f>DB!N151</f>
        <v>5.9356345525871162E-3</v>
      </c>
    </row>
    <row r="395" spans="1:6" x14ac:dyDescent="0.25">
      <c r="A395" s="70">
        <v>394</v>
      </c>
      <c r="B395" s="10" t="str">
        <f>DB!C152</f>
        <v>Toyoura</v>
      </c>
      <c r="C395" s="11">
        <f>DB!BF152</f>
        <v>-0.12878682180009479</v>
      </c>
      <c r="D395" s="11">
        <f>DB!BG152</f>
        <v>1.213714079251367E-3</v>
      </c>
      <c r="E395" s="11">
        <f>DB!M152</f>
        <v>0.1227919857427298</v>
      </c>
      <c r="F395" s="179">
        <f>DB!N152</f>
        <v>5.9356345525871162E-3</v>
      </c>
    </row>
    <row r="396" spans="1:6" x14ac:dyDescent="0.25">
      <c r="A396" s="70">
        <v>395</v>
      </c>
      <c r="B396" s="10" t="str">
        <f>DB!C153</f>
        <v>Toyoura</v>
      </c>
      <c r="C396" s="11">
        <f>DB!BF153</f>
        <v>-0.12999520271869169</v>
      </c>
      <c r="D396" s="11">
        <f>DB!BG153</f>
        <v>1.2140509833616659E-3</v>
      </c>
      <c r="E396" s="11">
        <f>DB!M153</f>
        <v>0.1227919857427298</v>
      </c>
      <c r="F396" s="179">
        <f>DB!N153</f>
        <v>5.9356345525871162E-3</v>
      </c>
    </row>
    <row r="397" spans="1:6" x14ac:dyDescent="0.25">
      <c r="A397" s="70">
        <v>396</v>
      </c>
      <c r="B397" s="10" t="str">
        <f>DB!C154</f>
        <v>Toyoura</v>
      </c>
      <c r="C397" s="11">
        <f>DB!BF154</f>
        <v>-0.1312000533865878</v>
      </c>
      <c r="D397" s="11">
        <f>DB!BG154</f>
        <v>1.213782809871768E-3</v>
      </c>
      <c r="E397" s="11">
        <f>DB!M154</f>
        <v>0.1227919857427298</v>
      </c>
      <c r="F397" s="179">
        <f>DB!N154</f>
        <v>5.9356345525871162E-3</v>
      </c>
    </row>
    <row r="398" spans="1:6" x14ac:dyDescent="0.25">
      <c r="A398" s="70">
        <v>397</v>
      </c>
      <c r="B398" s="10" t="str">
        <f>DB!C155</f>
        <v>Toyoura</v>
      </c>
      <c r="C398" s="11">
        <f>DB!BF155</f>
        <v>-0.133609936135728</v>
      </c>
      <c r="D398" s="11">
        <f>DB!BG155</f>
        <v>1.217437198343461E-3</v>
      </c>
      <c r="E398" s="11">
        <f>DB!M155</f>
        <v>0.1227919857427298</v>
      </c>
      <c r="F398" s="179">
        <f>DB!N155</f>
        <v>5.9356345525871162E-3</v>
      </c>
    </row>
    <row r="399" spans="1:6" x14ac:dyDescent="0.25">
      <c r="A399" s="70">
        <v>398</v>
      </c>
      <c r="B399" s="10" t="str">
        <f>DB!C156</f>
        <v>Toyoura</v>
      </c>
      <c r="C399" s="11">
        <f>DB!BF156</f>
        <v>-0.13359877876465351</v>
      </c>
      <c r="D399" s="11">
        <f>DB!BG156</f>
        <v>1.2167856343136209E-3</v>
      </c>
      <c r="E399" s="11">
        <f>DB!M156</f>
        <v>0.1227919857427298</v>
      </c>
      <c r="F399" s="179">
        <f>DB!N156</f>
        <v>5.9356345525871162E-3</v>
      </c>
    </row>
    <row r="400" spans="1:6" x14ac:dyDescent="0.25">
      <c r="A400" s="70">
        <v>399</v>
      </c>
      <c r="B400" s="10" t="str">
        <f>DB!C157</f>
        <v>Toyoura</v>
      </c>
      <c r="C400" s="11">
        <f>DB!BF157</f>
        <v>-0.1348037617464469</v>
      </c>
      <c r="D400" s="11">
        <f>DB!BG157</f>
        <v>1.212144975650019E-3</v>
      </c>
      <c r="E400" s="11">
        <f>DB!M157</f>
        <v>0.1227919857427298</v>
      </c>
      <c r="F400" s="179">
        <f>DB!N157</f>
        <v>5.9356345525871162E-3</v>
      </c>
    </row>
    <row r="401" spans="1:6" x14ac:dyDescent="0.25">
      <c r="A401" s="70">
        <v>400</v>
      </c>
      <c r="B401" s="10" t="str">
        <f>DB!C158</f>
        <v>Toyoura</v>
      </c>
      <c r="C401" s="11">
        <f>DB!BF158</f>
        <v>-0.13480814404194241</v>
      </c>
      <c r="D401" s="11">
        <f>DB!BG158</f>
        <v>1.211971991348514E-3</v>
      </c>
      <c r="E401" s="11">
        <f>DB!M158</f>
        <v>0.1227919857427298</v>
      </c>
      <c r="F401" s="179">
        <f>DB!N158</f>
        <v>5.9356345525871162E-3</v>
      </c>
    </row>
    <row r="402" spans="1:6" x14ac:dyDescent="0.25">
      <c r="A402" s="70">
        <v>401</v>
      </c>
      <c r="B402" s="10" t="str">
        <f>DB!C159</f>
        <v>Toyoura</v>
      </c>
      <c r="C402" s="11">
        <f>DB!BF159</f>
        <v>-0.13600161133089089</v>
      </c>
      <c r="D402" s="11">
        <f>DB!BG159</f>
        <v>1.213681305705407E-3</v>
      </c>
      <c r="E402" s="11">
        <f>DB!M159</f>
        <v>0.1227919857427298</v>
      </c>
      <c r="F402" s="179">
        <f>DB!N159</f>
        <v>5.9356345525871162E-3</v>
      </c>
    </row>
    <row r="403" spans="1:6" x14ac:dyDescent="0.25">
      <c r="A403" s="70">
        <v>402</v>
      </c>
      <c r="B403" s="10" t="str">
        <f>DB!C160</f>
        <v>Toyoura</v>
      </c>
      <c r="C403" s="11">
        <f>DB!BF160</f>
        <v>-0.1372032812562328</v>
      </c>
      <c r="D403" s="11">
        <f>DB!BG160</f>
        <v>1.2148363639042381E-3</v>
      </c>
      <c r="E403" s="11">
        <f>DB!M160</f>
        <v>0.1227919857427298</v>
      </c>
      <c r="F403" s="179">
        <f>DB!N160</f>
        <v>5.9356345525871162E-3</v>
      </c>
    </row>
    <row r="404" spans="1:6" x14ac:dyDescent="0.25">
      <c r="A404" s="70">
        <v>403</v>
      </c>
      <c r="B404" s="10" t="str">
        <f>DB!C161</f>
        <v>Toyoura</v>
      </c>
      <c r="C404" s="11">
        <f>DB!BF161</f>
        <v>-0.1395950076405065</v>
      </c>
      <c r="D404" s="11">
        <f>DB!BG161</f>
        <v>1.213198572161654E-3</v>
      </c>
      <c r="E404" s="11">
        <f>DB!M161</f>
        <v>0.1227919857427298</v>
      </c>
      <c r="F404" s="179">
        <f>DB!N161</f>
        <v>5.9356345525871162E-3</v>
      </c>
    </row>
    <row r="405" spans="1:6" x14ac:dyDescent="0.25">
      <c r="A405" s="70">
        <v>404</v>
      </c>
      <c r="B405" s="10" t="str">
        <f>DB!C162</f>
        <v>Toyoura</v>
      </c>
      <c r="C405" s="11">
        <f>DB!BF162</f>
        <v>-0.15027698342343121</v>
      </c>
      <c r="D405" s="11">
        <f>DB!BG162</f>
        <v>1.208435292432178E-3</v>
      </c>
      <c r="E405" s="11">
        <f>DB!M162</f>
        <v>0.1227919857427298</v>
      </c>
      <c r="F405" s="179">
        <f>DB!N162</f>
        <v>5.9356345525871162E-3</v>
      </c>
    </row>
    <row r="406" spans="1:6" x14ac:dyDescent="0.25">
      <c r="A406" s="70">
        <v>405</v>
      </c>
      <c r="B406" s="10" t="str">
        <f>DB!C163</f>
        <v>Toyoura</v>
      </c>
      <c r="C406" s="11">
        <f>DB!BF163</f>
        <v>-0.15027167069170039</v>
      </c>
      <c r="D406" s="11">
        <f>DB!BG163</f>
        <v>1.212473388536225E-3</v>
      </c>
      <c r="E406" s="11">
        <f>DB!M163</f>
        <v>0.1227919857427298</v>
      </c>
      <c r="F406" s="179">
        <f>DB!N163</f>
        <v>5.9356345525871162E-3</v>
      </c>
    </row>
    <row r="407" spans="1:6" x14ac:dyDescent="0.25">
      <c r="A407" s="70">
        <v>406</v>
      </c>
      <c r="B407" s="10" t="str">
        <f>DB!C164</f>
        <v>Toyoura</v>
      </c>
      <c r="C407" s="11">
        <f>DB!BF164</f>
        <v>-0.2106525606128625</v>
      </c>
      <c r="D407" s="11">
        <f>DB!BG164</f>
        <v>1.213514306153715E-3</v>
      </c>
      <c r="E407" s="11">
        <f>DB!M164</f>
        <v>0.19973444887890029</v>
      </c>
      <c r="F407" s="179">
        <f>DB!N164</f>
        <v>1.930710304974103E-2</v>
      </c>
    </row>
    <row r="408" spans="1:6" x14ac:dyDescent="0.25">
      <c r="A408" s="70">
        <v>407</v>
      </c>
      <c r="B408" s="10" t="str">
        <f>DB!C165</f>
        <v>Toyoura</v>
      </c>
      <c r="C408" s="11">
        <f>DB!BF165</f>
        <v>-0.21285369219016889</v>
      </c>
      <c r="D408" s="11">
        <f>DB!BG165</f>
        <v>1.214062026103079E-3</v>
      </c>
      <c r="E408" s="11">
        <f>DB!M165</f>
        <v>0.19973444887890029</v>
      </c>
      <c r="F408" s="179">
        <f>DB!N165</f>
        <v>1.930710304974103E-2</v>
      </c>
    </row>
    <row r="409" spans="1:6" x14ac:dyDescent="0.25">
      <c r="A409" s="70">
        <v>408</v>
      </c>
      <c r="B409" s="10" t="str">
        <f>DB!C166</f>
        <v>Toyoura</v>
      </c>
      <c r="C409" s="11">
        <f>DB!BF166</f>
        <v>-0.21504895454233519</v>
      </c>
      <c r="D409" s="11">
        <f>DB!BG166</f>
        <v>1.215320349262894E-3</v>
      </c>
      <c r="E409" s="11">
        <f>DB!M166</f>
        <v>0.19973444887890029</v>
      </c>
      <c r="F409" s="179">
        <f>DB!N166</f>
        <v>1.930710304974103E-2</v>
      </c>
    </row>
    <row r="410" spans="1:6" x14ac:dyDescent="0.25">
      <c r="A410" s="70">
        <v>409</v>
      </c>
      <c r="B410" s="10" t="str">
        <f>DB!C167</f>
        <v>Toyoura</v>
      </c>
      <c r="C410" s="11">
        <f>DB!BF167</f>
        <v>-0.21504537632686399</v>
      </c>
      <c r="D410" s="11">
        <f>DB!BG167</f>
        <v>1.212326513845715E-3</v>
      </c>
      <c r="E410" s="11">
        <f>DB!M167</f>
        <v>0.19973444887890029</v>
      </c>
      <c r="F410" s="179">
        <f>DB!N167</f>
        <v>1.930710304974103E-2</v>
      </c>
    </row>
    <row r="411" spans="1:6" x14ac:dyDescent="0.25">
      <c r="A411" s="70">
        <v>410</v>
      </c>
      <c r="B411" s="10" t="str">
        <f>DB!C168</f>
        <v>Toyoura</v>
      </c>
      <c r="C411" s="11">
        <f>DB!BF168</f>
        <v>-0.21504015039285049</v>
      </c>
      <c r="D411" s="11">
        <f>DB!BG168</f>
        <v>1.214939501466023E-3</v>
      </c>
      <c r="E411" s="11">
        <f>DB!M168</f>
        <v>0.19973444887890029</v>
      </c>
      <c r="F411" s="179">
        <f>DB!N168</f>
        <v>1.930710304974103E-2</v>
      </c>
    </row>
    <row r="412" spans="1:6" x14ac:dyDescent="0.25">
      <c r="A412" s="70">
        <v>411</v>
      </c>
      <c r="B412" s="10" t="str">
        <f>DB!C169</f>
        <v>Toyoura</v>
      </c>
      <c r="C412" s="11">
        <f>DB!BF169</f>
        <v>-0.21832311745593599</v>
      </c>
      <c r="D412" s="11">
        <f>DB!BG169</f>
        <v>1.217713925396248E-3</v>
      </c>
      <c r="E412" s="11">
        <f>DB!M169</f>
        <v>0.19973444887890029</v>
      </c>
      <c r="F412" s="179">
        <f>DB!N169</f>
        <v>1.930710304974103E-2</v>
      </c>
    </row>
    <row r="413" spans="1:6" x14ac:dyDescent="0.25">
      <c r="A413" s="70">
        <v>412</v>
      </c>
      <c r="B413" s="10" t="str">
        <f>DB!C170</f>
        <v>Toyoura</v>
      </c>
      <c r="C413" s="11">
        <f>DB!BF170</f>
        <v>-0.22267521015012001</v>
      </c>
      <c r="D413" s="11">
        <f>DB!BG170</f>
        <v>1.2160589806163491E-3</v>
      </c>
      <c r="E413" s="11">
        <f>DB!M170</f>
        <v>0.19973444887890029</v>
      </c>
      <c r="F413" s="179">
        <f>DB!N170</f>
        <v>1.930710304974103E-2</v>
      </c>
    </row>
    <row r="414" spans="1:6" x14ac:dyDescent="0.25">
      <c r="A414" s="70">
        <v>413</v>
      </c>
      <c r="B414" s="10" t="str">
        <f>DB!C171</f>
        <v>Toyoura</v>
      </c>
      <c r="C414" s="11">
        <f>DB!BF171</f>
        <v>-0.2270020145018849</v>
      </c>
      <c r="D414" s="11">
        <f>DB!BG171</f>
        <v>1.2180040795763871E-3</v>
      </c>
      <c r="E414" s="11">
        <f>DB!M171</f>
        <v>0.246839007852621</v>
      </c>
      <c r="F414" s="179">
        <f>DB!N171</f>
        <v>2.0236849870621031E-2</v>
      </c>
    </row>
    <row r="415" spans="1:6" x14ac:dyDescent="0.25">
      <c r="A415" s="70">
        <v>414</v>
      </c>
      <c r="B415" s="10" t="str">
        <f>DB!C172</f>
        <v>Toyoura</v>
      </c>
      <c r="C415" s="11">
        <f>DB!BF172</f>
        <v>-0.22807359418974721</v>
      </c>
      <c r="D415" s="11">
        <f>DB!BG172</f>
        <v>1.2136534584326281E-3</v>
      </c>
      <c r="E415" s="11">
        <f>DB!M172</f>
        <v>0.246839007852621</v>
      </c>
      <c r="F415" s="179">
        <f>DB!N172</f>
        <v>2.0236849870621031E-2</v>
      </c>
    </row>
    <row r="416" spans="1:6" x14ac:dyDescent="0.25">
      <c r="A416" s="70">
        <v>415</v>
      </c>
      <c r="B416" s="10" t="str">
        <f>DB!C173</f>
        <v>Toyoura</v>
      </c>
      <c r="C416" s="11">
        <f>DB!BF173</f>
        <v>-0.22808237409187929</v>
      </c>
      <c r="D416" s="11">
        <f>DB!BG173</f>
        <v>1.2141027154331939E-3</v>
      </c>
      <c r="E416" s="11">
        <f>DB!M173</f>
        <v>0.246839007852621</v>
      </c>
      <c r="F416" s="179">
        <f>DB!N173</f>
        <v>2.0236849870621031E-2</v>
      </c>
    </row>
    <row r="417" spans="1:6" x14ac:dyDescent="0.25">
      <c r="A417" s="70">
        <v>416</v>
      </c>
      <c r="B417" s="10" t="str">
        <f>DB!C174</f>
        <v>Toyoura</v>
      </c>
      <c r="C417" s="11">
        <f>DB!BF174</f>
        <v>-0.22807548540905029</v>
      </c>
      <c r="D417" s="11">
        <f>DB!BG174</f>
        <v>1.216297975965668E-3</v>
      </c>
      <c r="E417" s="11">
        <f>DB!M174</f>
        <v>0.246839007852621</v>
      </c>
      <c r="F417" s="179">
        <f>DB!N174</f>
        <v>2.0236849870621031E-2</v>
      </c>
    </row>
    <row r="418" spans="1:6" x14ac:dyDescent="0.25">
      <c r="A418" s="70">
        <v>417</v>
      </c>
      <c r="B418" s="10" t="str">
        <f>DB!C175</f>
        <v>Toyoura</v>
      </c>
      <c r="C418" s="11">
        <f>DB!BF175</f>
        <v>-0.22915717701230751</v>
      </c>
      <c r="D418" s="11">
        <f>DB!BG175</f>
        <v>1.214652255750661E-3</v>
      </c>
      <c r="E418" s="11">
        <f>DB!M175</f>
        <v>0.246839007852621</v>
      </c>
      <c r="F418" s="179">
        <f>DB!N175</f>
        <v>2.0236849870621031E-2</v>
      </c>
    </row>
    <row r="419" spans="1:6" x14ac:dyDescent="0.25">
      <c r="A419" s="70">
        <v>418</v>
      </c>
      <c r="B419" s="10" t="str">
        <f>DB!C176</f>
        <v>Toyoura</v>
      </c>
      <c r="C419" s="11">
        <f>DB!BF176</f>
        <v>-0.22915925468076079</v>
      </c>
      <c r="D419" s="11">
        <f>DB!BG176</f>
        <v>1.214135862220143E-3</v>
      </c>
      <c r="E419" s="11">
        <f>DB!M176</f>
        <v>0.246839007852621</v>
      </c>
      <c r="F419" s="179">
        <f>DB!N176</f>
        <v>2.0236849870621031E-2</v>
      </c>
    </row>
    <row r="420" spans="1:6" x14ac:dyDescent="0.25">
      <c r="A420" s="70">
        <v>419</v>
      </c>
      <c r="B420" s="10" t="str">
        <f>DB!C177</f>
        <v>Toyoura</v>
      </c>
      <c r="C420" s="11">
        <f>DB!BF177</f>
        <v>-0.22915839988677059</v>
      </c>
      <c r="D420" s="11">
        <f>DB!BG177</f>
        <v>1.2151864769217051E-3</v>
      </c>
      <c r="E420" s="11">
        <f>DB!M177</f>
        <v>0.246839007852621</v>
      </c>
      <c r="F420" s="179">
        <f>DB!N177</f>
        <v>2.0236849870621031E-2</v>
      </c>
    </row>
    <row r="421" spans="1:6" x14ac:dyDescent="0.25">
      <c r="A421" s="70">
        <v>420</v>
      </c>
      <c r="B421" s="10" t="str">
        <f>DB!C178</f>
        <v>Toyoura</v>
      </c>
      <c r="C421" s="11">
        <f>DB!BF178</f>
        <v>-0.2291571846607672</v>
      </c>
      <c r="D421" s="11">
        <f>DB!BG178</f>
        <v>1.211863500440802E-3</v>
      </c>
      <c r="E421" s="11">
        <f>DB!M178</f>
        <v>0.246839007852621</v>
      </c>
      <c r="F421" s="179">
        <f>DB!N178</f>
        <v>2.0236849870621031E-2</v>
      </c>
    </row>
    <row r="422" spans="1:6" x14ac:dyDescent="0.25">
      <c r="A422" s="70">
        <v>421</v>
      </c>
      <c r="B422" s="10" t="str">
        <f>DB!C179</f>
        <v>Toyoura</v>
      </c>
      <c r="C422" s="11">
        <f>DB!BF179</f>
        <v>-0.22916070723987109</v>
      </c>
      <c r="D422" s="11">
        <f>DB!BG179</f>
        <v>1.214140899709221E-3</v>
      </c>
      <c r="E422" s="11">
        <f>DB!M179</f>
        <v>0.246839007852621</v>
      </c>
      <c r="F422" s="179">
        <f>DB!N179</f>
        <v>2.0236849870621031E-2</v>
      </c>
    </row>
    <row r="423" spans="1:6" x14ac:dyDescent="0.25">
      <c r="A423" s="70">
        <v>422</v>
      </c>
      <c r="B423" s="10" t="str">
        <f>DB!C180</f>
        <v>Toyoura</v>
      </c>
      <c r="C423" s="11">
        <f>DB!BF180</f>
        <v>-0.2302365716096833</v>
      </c>
      <c r="D423" s="11">
        <f>DB!BG180</f>
        <v>1.214466834216937E-3</v>
      </c>
      <c r="E423" s="11">
        <f>DB!M180</f>
        <v>0.246839007852621</v>
      </c>
      <c r="F423" s="179">
        <f>DB!N180</f>
        <v>2.0236849870621031E-2</v>
      </c>
    </row>
    <row r="424" spans="1:6" x14ac:dyDescent="0.25">
      <c r="A424" s="70">
        <v>423</v>
      </c>
      <c r="B424" s="10" t="str">
        <f>DB!C181</f>
        <v>Toyoura</v>
      </c>
      <c r="C424" s="11">
        <f>DB!BF181</f>
        <v>-0.2302362723383207</v>
      </c>
      <c r="D424" s="11">
        <f>DB!BG181</f>
        <v>1.215217284028774E-3</v>
      </c>
      <c r="E424" s="11">
        <f>DB!M181</f>
        <v>0.246839007852621</v>
      </c>
      <c r="F424" s="179">
        <f>DB!N181</f>
        <v>2.0236849870621031E-2</v>
      </c>
    </row>
    <row r="425" spans="1:6" x14ac:dyDescent="0.25">
      <c r="A425" s="70">
        <v>424</v>
      </c>
      <c r="B425" s="10" t="str">
        <f>DB!C182</f>
        <v>Toyoura</v>
      </c>
      <c r="C425" s="11">
        <f>DB!BF182</f>
        <v>-0.23023094073563291</v>
      </c>
      <c r="D425" s="11">
        <f>DB!BG182</f>
        <v>1.210163744198408E-3</v>
      </c>
      <c r="E425" s="11">
        <f>DB!M182</f>
        <v>0.246839007852621</v>
      </c>
      <c r="F425" s="179">
        <f>DB!N182</f>
        <v>2.0236849870621031E-2</v>
      </c>
    </row>
    <row r="426" spans="1:6" x14ac:dyDescent="0.25">
      <c r="A426" s="70">
        <v>425</v>
      </c>
      <c r="B426" s="10" t="str">
        <f>DB!C183</f>
        <v>Toyoura</v>
      </c>
      <c r="C426" s="11">
        <f>DB!BF183</f>
        <v>-0.23131093049518439</v>
      </c>
      <c r="D426" s="11">
        <f>DB!BG183</f>
        <v>1.2169442576066289E-3</v>
      </c>
      <c r="E426" s="11">
        <f>DB!M183</f>
        <v>0.246839007852621</v>
      </c>
      <c r="F426" s="179">
        <f>DB!N183</f>
        <v>2.0236849870621031E-2</v>
      </c>
    </row>
    <row r="427" spans="1:6" x14ac:dyDescent="0.25">
      <c r="A427" s="70">
        <v>426</v>
      </c>
      <c r="B427" s="10" t="str">
        <f>DB!C184</f>
        <v>Toyoura</v>
      </c>
      <c r="C427" s="11">
        <f>DB!BF184</f>
        <v>-0.23130917461713321</v>
      </c>
      <c r="D427" s="11">
        <f>DB!BG184</f>
        <v>1.2175589993152569E-3</v>
      </c>
      <c r="E427" s="11">
        <f>DB!M184</f>
        <v>0.246839007852621</v>
      </c>
      <c r="F427" s="179">
        <f>DB!N184</f>
        <v>2.0236849870621031E-2</v>
      </c>
    </row>
    <row r="428" spans="1:6" x14ac:dyDescent="0.25">
      <c r="A428" s="70">
        <v>427</v>
      </c>
      <c r="B428" s="10" t="str">
        <f>DB!C185</f>
        <v>Toyoura</v>
      </c>
      <c r="C428" s="11">
        <f>DB!BF185</f>
        <v>-0.23238164444222581</v>
      </c>
      <c r="D428" s="11">
        <f>DB!BG185</f>
        <v>1.212944050322356E-3</v>
      </c>
      <c r="E428" s="11">
        <f>DB!M185</f>
        <v>0.246839007852621</v>
      </c>
      <c r="F428" s="179">
        <f>DB!N185</f>
        <v>2.0236849870621031E-2</v>
      </c>
    </row>
    <row r="429" spans="1:6" x14ac:dyDescent="0.25">
      <c r="A429" s="70">
        <v>428</v>
      </c>
      <c r="B429" s="10" t="str">
        <f>DB!C186</f>
        <v>Toyoura</v>
      </c>
      <c r="C429" s="11">
        <f>DB!BF186</f>
        <v>-0.2334425864101955</v>
      </c>
      <c r="D429" s="11">
        <f>DB!BG186</f>
        <v>1.2130036553926579E-3</v>
      </c>
      <c r="E429" s="11">
        <f>DB!M186</f>
        <v>0.246839007852621</v>
      </c>
      <c r="F429" s="179">
        <f>DB!N186</f>
        <v>2.0236849870621031E-2</v>
      </c>
    </row>
    <row r="430" spans="1:6" x14ac:dyDescent="0.25">
      <c r="A430" s="70">
        <v>429</v>
      </c>
      <c r="B430" s="10" t="str">
        <f>DB!C187</f>
        <v>Toyoura</v>
      </c>
      <c r="C430" s="11">
        <f>DB!BF187</f>
        <v>-0.23345244953373431</v>
      </c>
      <c r="D430" s="11">
        <f>DB!BG187</f>
        <v>1.213918056394546E-3</v>
      </c>
      <c r="E430" s="11">
        <f>DB!M187</f>
        <v>0.246839007852621</v>
      </c>
      <c r="F430" s="179">
        <f>DB!N187</f>
        <v>2.0236849870621031E-2</v>
      </c>
    </row>
    <row r="431" spans="1:6" x14ac:dyDescent="0.25">
      <c r="A431" s="70">
        <v>430</v>
      </c>
      <c r="B431" s="10" t="str">
        <f>DB!C188</f>
        <v>Toyoura</v>
      </c>
      <c r="C431" s="11">
        <f>DB!BF188</f>
        <v>-0.23452228978751091</v>
      </c>
      <c r="D431" s="11">
        <f>DB!BG188</f>
        <v>1.215661081008942E-3</v>
      </c>
      <c r="E431" s="11">
        <f>DB!M188</f>
        <v>0.246839007852621</v>
      </c>
      <c r="F431" s="179">
        <f>DB!N188</f>
        <v>2.0236849870621031E-2</v>
      </c>
    </row>
    <row r="432" spans="1:6" x14ac:dyDescent="0.25">
      <c r="A432" s="70">
        <v>431</v>
      </c>
      <c r="B432" s="10" t="str">
        <f>DB!C189</f>
        <v>Toyoura</v>
      </c>
      <c r="C432" s="11">
        <f>DB!BF189</f>
        <v>-0.23452703641556899</v>
      </c>
      <c r="D432" s="11">
        <f>DB!BG189</f>
        <v>1.210640290443701E-3</v>
      </c>
      <c r="E432" s="11">
        <f>DB!M189</f>
        <v>0.246839007852621</v>
      </c>
      <c r="F432" s="179">
        <f>DB!N189</f>
        <v>2.0236849870621031E-2</v>
      </c>
    </row>
    <row r="433" spans="1:6" x14ac:dyDescent="0.25">
      <c r="A433" s="70">
        <v>432</v>
      </c>
      <c r="B433" s="10" t="str">
        <f>DB!C190</f>
        <v>Toyoura</v>
      </c>
      <c r="C433" s="11">
        <f>DB!BF190</f>
        <v>-0.2345308028184416</v>
      </c>
      <c r="D433" s="11">
        <f>DB!BG190</f>
        <v>1.2160156676433429E-3</v>
      </c>
      <c r="E433" s="11">
        <f>DB!M190</f>
        <v>0.246839007852621</v>
      </c>
      <c r="F433" s="179">
        <f>DB!N190</f>
        <v>2.0236849870621031E-2</v>
      </c>
    </row>
    <row r="434" spans="1:6" x14ac:dyDescent="0.25">
      <c r="A434" s="70">
        <v>433</v>
      </c>
      <c r="B434" s="10" t="str">
        <f>DB!C191</f>
        <v>Toyoura</v>
      </c>
      <c r="C434" s="11">
        <f>DB!BF191</f>
        <v>-0.2345279044176305</v>
      </c>
      <c r="D434" s="11">
        <f>DB!BG191</f>
        <v>1.2116195718684811E-3</v>
      </c>
      <c r="E434" s="11">
        <f>DB!M191</f>
        <v>0.246839007852621</v>
      </c>
      <c r="F434" s="179">
        <f>DB!N191</f>
        <v>2.0236849870621031E-2</v>
      </c>
    </row>
    <row r="435" spans="1:6" x14ac:dyDescent="0.25">
      <c r="A435" s="70">
        <v>434</v>
      </c>
      <c r="B435" s="10" t="str">
        <f>DB!C192</f>
        <v>Toyoura</v>
      </c>
      <c r="C435" s="11">
        <f>DB!BF192</f>
        <v>-0.23559475128212259</v>
      </c>
      <c r="D435" s="11">
        <f>DB!BG192</f>
        <v>1.2087119391020629E-3</v>
      </c>
      <c r="E435" s="11">
        <f>DB!M192</f>
        <v>0.22810906662820379</v>
      </c>
      <c r="F435" s="179">
        <f>DB!N192</f>
        <v>1.820984187005013E-2</v>
      </c>
    </row>
    <row r="436" spans="1:6" x14ac:dyDescent="0.25">
      <c r="A436" s="70">
        <v>435</v>
      </c>
      <c r="B436" s="10" t="str">
        <f>DB!C193</f>
        <v>Toyoura</v>
      </c>
      <c r="C436" s="11">
        <f>DB!BF193</f>
        <v>-0.2355869823425332</v>
      </c>
      <c r="D436" s="11">
        <f>DB!BG193</f>
        <v>1.215175457974731E-3</v>
      </c>
      <c r="E436" s="11">
        <f>DB!M193</f>
        <v>0.22810906662820379</v>
      </c>
      <c r="F436" s="179">
        <f>DB!N193</f>
        <v>1.820984187005013E-2</v>
      </c>
    </row>
    <row r="437" spans="1:6" x14ac:dyDescent="0.25">
      <c r="A437" s="70">
        <v>436</v>
      </c>
      <c r="B437" s="10" t="str">
        <f>DB!C194</f>
        <v>Toyoura</v>
      </c>
      <c r="C437" s="11">
        <f>DB!BF194</f>
        <v>-0.23559190166727331</v>
      </c>
      <c r="D437" s="11">
        <f>DB!BG194</f>
        <v>1.217732602631074E-3</v>
      </c>
      <c r="E437" s="11">
        <f>DB!M194</f>
        <v>0.22810906662820379</v>
      </c>
      <c r="F437" s="179">
        <f>DB!N194</f>
        <v>1.820984187005013E-2</v>
      </c>
    </row>
    <row r="438" spans="1:6" x14ac:dyDescent="0.25">
      <c r="A438" s="70">
        <v>437</v>
      </c>
      <c r="B438" s="10" t="str">
        <f>DB!C195</f>
        <v>Toyoura</v>
      </c>
      <c r="C438" s="11">
        <f>DB!BF195</f>
        <v>-0.235593563961494</v>
      </c>
      <c r="D438" s="11">
        <f>DB!BG195</f>
        <v>1.208589626738121E-3</v>
      </c>
      <c r="E438" s="11">
        <f>DB!M195</f>
        <v>0.22810906662820379</v>
      </c>
      <c r="F438" s="179">
        <f>DB!N195</f>
        <v>1.820984187005013E-2</v>
      </c>
    </row>
    <row r="439" spans="1:6" x14ac:dyDescent="0.25">
      <c r="A439" s="70">
        <v>438</v>
      </c>
      <c r="B439" s="10" t="str">
        <f>DB!C196</f>
        <v>Toyoura</v>
      </c>
      <c r="C439" s="11">
        <f>DB!BF196</f>
        <v>-0.23559030427354771</v>
      </c>
      <c r="D439" s="11">
        <f>DB!BG196</f>
        <v>1.219179818963999E-3</v>
      </c>
      <c r="E439" s="11">
        <f>DB!M196</f>
        <v>0.22810906662820379</v>
      </c>
      <c r="F439" s="179">
        <f>DB!N196</f>
        <v>1.820984187005013E-2</v>
      </c>
    </row>
    <row r="440" spans="1:6" x14ac:dyDescent="0.25">
      <c r="A440" s="70">
        <v>439</v>
      </c>
      <c r="B440" s="10" t="str">
        <f>DB!C197</f>
        <v>Toyoura</v>
      </c>
      <c r="C440" s="11">
        <f>DB!BF197</f>
        <v>-0.23665957064634019</v>
      </c>
      <c r="D440" s="11">
        <f>DB!BG197</f>
        <v>1.2141137892123469E-3</v>
      </c>
      <c r="E440" s="11">
        <f>DB!M197</f>
        <v>0.22810906662820379</v>
      </c>
      <c r="F440" s="179">
        <f>DB!N197</f>
        <v>1.820984187005013E-2</v>
      </c>
    </row>
    <row r="441" spans="1:6" x14ac:dyDescent="0.25">
      <c r="A441" s="70">
        <v>440</v>
      </c>
      <c r="B441" s="10" t="str">
        <f>DB!C198</f>
        <v>Toyoura</v>
      </c>
      <c r="C441" s="11">
        <f>DB!BF198</f>
        <v>-0.2366557867200077</v>
      </c>
      <c r="D441" s="11">
        <f>DB!BG198</f>
        <v>1.209360791547777E-3</v>
      </c>
      <c r="E441" s="11">
        <f>DB!M198</f>
        <v>0.22810906662820379</v>
      </c>
      <c r="F441" s="179">
        <f>DB!N198</f>
        <v>1.820984187005013E-2</v>
      </c>
    </row>
    <row r="442" spans="1:6" x14ac:dyDescent="0.25">
      <c r="A442" s="70">
        <v>441</v>
      </c>
      <c r="B442" s="10" t="str">
        <f>DB!C199</f>
        <v>Toyoura</v>
      </c>
      <c r="C442" s="11">
        <f>DB!BF199</f>
        <v>-0.23772524705844039</v>
      </c>
      <c r="D442" s="11">
        <f>DB!BG199</f>
        <v>1.2146717041693011E-3</v>
      </c>
      <c r="E442" s="11">
        <f>DB!M199</f>
        <v>0.22810906662820379</v>
      </c>
      <c r="F442" s="179">
        <f>DB!N199</f>
        <v>1.820984187005013E-2</v>
      </c>
    </row>
    <row r="443" spans="1:6" x14ac:dyDescent="0.25">
      <c r="A443" s="70">
        <v>442</v>
      </c>
      <c r="B443" s="10" t="str">
        <f>DB!C200</f>
        <v>Toyoura</v>
      </c>
      <c r="C443" s="11">
        <f>DB!BF200</f>
        <v>-0.23878952569219281</v>
      </c>
      <c r="D443" s="11">
        <f>DB!BG200</f>
        <v>1.2088960900394181E-3</v>
      </c>
      <c r="E443" s="11">
        <f>DB!M200</f>
        <v>0.22810906662820379</v>
      </c>
      <c r="F443" s="179">
        <f>DB!N200</f>
        <v>1.820984187005013E-2</v>
      </c>
    </row>
    <row r="444" spans="1:6" x14ac:dyDescent="0.25">
      <c r="A444" s="70">
        <v>443</v>
      </c>
      <c r="B444" s="10" t="str">
        <f>DB!C201</f>
        <v>Toyoura</v>
      </c>
      <c r="C444" s="11">
        <f>DB!BF201</f>
        <v>-0.23985465620089419</v>
      </c>
      <c r="D444" s="11">
        <f>DB!BG201</f>
        <v>1.211803293958833E-3</v>
      </c>
      <c r="E444" s="11">
        <f>DB!M201</f>
        <v>0.22810906662820379</v>
      </c>
      <c r="F444" s="179">
        <f>DB!N201</f>
        <v>1.820984187005013E-2</v>
      </c>
    </row>
    <row r="445" spans="1:6" x14ac:dyDescent="0.25">
      <c r="A445" s="70">
        <v>444</v>
      </c>
      <c r="B445" s="10" t="str">
        <f>DB!C202</f>
        <v>Toyoura</v>
      </c>
      <c r="C445" s="11">
        <f>DB!BF202</f>
        <v>-0.23985556908656541</v>
      </c>
      <c r="D445" s="11">
        <f>DB!BG202</f>
        <v>1.2131741473472141E-3</v>
      </c>
      <c r="E445" s="11">
        <f>DB!M202</f>
        <v>0.22810906662820379</v>
      </c>
      <c r="F445" s="179">
        <f>DB!N202</f>
        <v>1.820984187005013E-2</v>
      </c>
    </row>
    <row r="446" spans="1:6" x14ac:dyDescent="0.25">
      <c r="A446" s="70">
        <v>445</v>
      </c>
      <c r="B446" s="10" t="str">
        <f>DB!C203</f>
        <v>Toyoura</v>
      </c>
      <c r="C446" s="11">
        <f>DB!BF203</f>
        <v>-0.24091795875180019</v>
      </c>
      <c r="D446" s="11">
        <f>DB!BG203</f>
        <v>1.213303691938861E-3</v>
      </c>
      <c r="E446" s="11">
        <f>DB!M203</f>
        <v>0.22810906662820379</v>
      </c>
      <c r="F446" s="179">
        <f>DB!N203</f>
        <v>1.820984187005013E-2</v>
      </c>
    </row>
    <row r="447" spans="1:6" x14ac:dyDescent="0.25">
      <c r="A447" s="70">
        <v>446</v>
      </c>
      <c r="B447" s="10" t="str">
        <f>DB!C204</f>
        <v>Toyoura</v>
      </c>
      <c r="C447" s="11">
        <f>DB!BF204</f>
        <v>-0.24620818973603509</v>
      </c>
      <c r="D447" s="11">
        <f>DB!BG204</f>
        <v>1.2135160557708931E-3</v>
      </c>
      <c r="E447" s="11">
        <f>DB!M204</f>
        <v>0.22810906662820379</v>
      </c>
      <c r="F447" s="179">
        <f>DB!N204</f>
        <v>1.820984187005013E-2</v>
      </c>
    </row>
    <row r="448" spans="1:6" x14ac:dyDescent="0.25">
      <c r="A448" s="70">
        <v>447</v>
      </c>
      <c r="B448" s="10" t="str">
        <f>DB!C304</f>
        <v>TP Lisbon</v>
      </c>
      <c r="C448" s="11">
        <f>DB!BF304</f>
        <v>-0.1197207936984744</v>
      </c>
      <c r="D448" s="11">
        <f>DB!BG304</f>
        <v>3.2196355948293808E-3</v>
      </c>
      <c r="E448" s="11">
        <f>DB!M304</f>
        <v>0.15566003252404789</v>
      </c>
      <c r="F448" s="179">
        <f>DB!N304</f>
        <v>1.001062130867592E-3</v>
      </c>
    </row>
    <row r="449" spans="1:6" x14ac:dyDescent="0.25">
      <c r="A449" s="70">
        <v>448</v>
      </c>
      <c r="B449" s="10" t="str">
        <f>DB!C305</f>
        <v>TP Lisbon</v>
      </c>
      <c r="C449" s="11">
        <f>DB!BF305</f>
        <v>-0.11973540300148371</v>
      </c>
      <c r="D449" s="11">
        <f>DB!BG305</f>
        <v>3.207445122547252E-3</v>
      </c>
      <c r="E449" s="11">
        <f>DB!M305</f>
        <v>0.15566003252404789</v>
      </c>
      <c r="F449" s="179">
        <f>DB!N305</f>
        <v>1.001062130867592E-3</v>
      </c>
    </row>
    <row r="450" spans="1:6" x14ac:dyDescent="0.25">
      <c r="A450" s="70">
        <v>449</v>
      </c>
      <c r="B450" s="10" t="str">
        <f>DB!C306</f>
        <v>TP Lisbon</v>
      </c>
      <c r="C450" s="11">
        <f>DB!BF306</f>
        <v>-0.119732755665691</v>
      </c>
      <c r="D450" s="11">
        <f>DB!BG306</f>
        <v>3.215068560929409E-3</v>
      </c>
      <c r="E450" s="11">
        <f>DB!M306</f>
        <v>0.15566003252404789</v>
      </c>
      <c r="F450" s="179">
        <f>DB!N306</f>
        <v>1.001062130867592E-3</v>
      </c>
    </row>
    <row r="451" spans="1:6" x14ac:dyDescent="0.25">
      <c r="A451" s="70">
        <v>450</v>
      </c>
      <c r="B451" s="10" t="str">
        <f>DB!C307</f>
        <v>TP Lisbon</v>
      </c>
      <c r="C451" s="11">
        <f>DB!BF307</f>
        <v>-0.1197365769747292</v>
      </c>
      <c r="D451" s="11">
        <f>DB!BG307</f>
        <v>3.2195562816808528E-3</v>
      </c>
      <c r="E451" s="11">
        <f>DB!M307</f>
        <v>0.15566003252404789</v>
      </c>
      <c r="F451" s="179">
        <f>DB!N307</f>
        <v>1.001062130867592E-3</v>
      </c>
    </row>
    <row r="452" spans="1:6" x14ac:dyDescent="0.25">
      <c r="A452" s="70">
        <v>451</v>
      </c>
      <c r="B452" s="10" t="str">
        <f>DB!C308</f>
        <v>TP Lisbon</v>
      </c>
      <c r="C452" s="11">
        <f>DB!BF308</f>
        <v>-0.1197253270717429</v>
      </c>
      <c r="D452" s="11">
        <f>DB!BG308</f>
        <v>3.227832430154716E-3</v>
      </c>
      <c r="E452" s="11">
        <f>DB!M308</f>
        <v>0.15566003252404789</v>
      </c>
      <c r="F452" s="179">
        <f>DB!N308</f>
        <v>1.001062130867592E-3</v>
      </c>
    </row>
    <row r="453" spans="1:6" x14ac:dyDescent="0.25">
      <c r="A453" s="70">
        <v>452</v>
      </c>
      <c r="B453" s="10" t="str">
        <f>DB!C309</f>
        <v>TP Lisbon</v>
      </c>
      <c r="C453" s="11">
        <f>DB!BF309</f>
        <v>-0.1197358758256466</v>
      </c>
      <c r="D453" s="11">
        <f>DB!BG309</f>
        <v>3.2224501364368319E-3</v>
      </c>
      <c r="E453" s="11">
        <f>DB!M309</f>
        <v>0.15566003252404789</v>
      </c>
      <c r="F453" s="179">
        <f>DB!N309</f>
        <v>1.001062130867592E-3</v>
      </c>
    </row>
    <row r="454" spans="1:6" x14ac:dyDescent="0.25">
      <c r="A454" s="70">
        <v>453</v>
      </c>
      <c r="B454" s="10" t="str">
        <f>DB!C310</f>
        <v>TP Lisbon</v>
      </c>
      <c r="C454" s="11">
        <f>DB!BF310</f>
        <v>-0.11970817324091861</v>
      </c>
      <c r="D454" s="11">
        <f>DB!BG310</f>
        <v>3.210128998617849E-3</v>
      </c>
      <c r="E454" s="11">
        <f>DB!M310</f>
        <v>0.15566003252404789</v>
      </c>
      <c r="F454" s="179">
        <f>DB!N310</f>
        <v>1.001062130867592E-3</v>
      </c>
    </row>
    <row r="455" spans="1:6" x14ac:dyDescent="0.25">
      <c r="A455" s="70">
        <v>454</v>
      </c>
      <c r="B455" s="10" t="str">
        <f>DB!C311</f>
        <v>TP Lisbon</v>
      </c>
      <c r="C455" s="11">
        <f>DB!BF311</f>
        <v>-8.0729788746962336E-2</v>
      </c>
      <c r="D455" s="11">
        <f>DB!BG311</f>
        <v>3.2224090938657831E-3</v>
      </c>
      <c r="E455" s="11">
        <f>DB!M311</f>
        <v>0.13688587294098911</v>
      </c>
      <c r="F455" s="179">
        <f>DB!N311</f>
        <v>1.6252435429411E-3</v>
      </c>
    </row>
    <row r="456" spans="1:6" x14ac:dyDescent="0.25">
      <c r="A456" s="70">
        <v>455</v>
      </c>
      <c r="B456" s="10" t="str">
        <f>DB!C312</f>
        <v>TP Lisbon</v>
      </c>
      <c r="C456" s="11">
        <f>DB!BF312</f>
        <v>-8.0726097807101896E-2</v>
      </c>
      <c r="D456" s="11">
        <f>DB!BG312</f>
        <v>3.2024920243226389E-3</v>
      </c>
      <c r="E456" s="11">
        <f>DB!M312</f>
        <v>0.13688587294098911</v>
      </c>
      <c r="F456" s="179">
        <f>DB!N312</f>
        <v>1.6252435429411E-3</v>
      </c>
    </row>
    <row r="457" spans="1:6" x14ac:dyDescent="0.25">
      <c r="A457" s="70">
        <v>456</v>
      </c>
      <c r="B457" s="10" t="str">
        <f>DB!C313</f>
        <v>TP Lisbon</v>
      </c>
      <c r="C457" s="11">
        <f>DB!BF313</f>
        <v>-8.0711191832614632E-2</v>
      </c>
      <c r="D457" s="11">
        <f>DB!BG313</f>
        <v>3.220765359090451E-3</v>
      </c>
      <c r="E457" s="11">
        <f>DB!M313</f>
        <v>0.13688587294098911</v>
      </c>
      <c r="F457" s="179">
        <f>DB!N313</f>
        <v>1.6252435429411E-3</v>
      </c>
    </row>
    <row r="458" spans="1:6" x14ac:dyDescent="0.25">
      <c r="A458" s="70">
        <v>457</v>
      </c>
      <c r="B458" s="10" t="str">
        <f>DB!C314</f>
        <v>TP Lisbon</v>
      </c>
      <c r="C458" s="11">
        <f>DB!BF314</f>
        <v>-8.0717967783069319E-2</v>
      </c>
      <c r="D458" s="11">
        <f>DB!BG314</f>
        <v>3.2125756811973048E-3</v>
      </c>
      <c r="E458" s="11">
        <f>DB!M314</f>
        <v>0.13688587294098911</v>
      </c>
      <c r="F458" s="179">
        <f>DB!N314</f>
        <v>1.6252435429411E-3</v>
      </c>
    </row>
    <row r="459" spans="1:6" x14ac:dyDescent="0.25">
      <c r="A459" s="70">
        <v>458</v>
      </c>
      <c r="B459" s="10" t="str">
        <f>DB!C315</f>
        <v>TP Lisbon</v>
      </c>
      <c r="C459" s="11">
        <f>DB!BF315</f>
        <v>-8.0716349172400975E-2</v>
      </c>
      <c r="D459" s="11">
        <f>DB!BG315</f>
        <v>3.229579907121658E-3</v>
      </c>
      <c r="E459" s="11">
        <f>DB!M315</f>
        <v>0.13688587294098911</v>
      </c>
      <c r="F459" s="179">
        <f>DB!N315</f>
        <v>1.6252435429411E-3</v>
      </c>
    </row>
    <row r="460" spans="1:6" x14ac:dyDescent="0.25">
      <c r="A460" s="70">
        <v>459</v>
      </c>
      <c r="B460" s="10" t="str">
        <f>DB!C316</f>
        <v>TP Lisbon</v>
      </c>
      <c r="C460" s="11">
        <f>DB!BF316</f>
        <v>-8.0716722104392402E-2</v>
      </c>
      <c r="D460" s="11">
        <f>DB!BG316</f>
        <v>3.218373936546782E-3</v>
      </c>
      <c r="E460" s="11">
        <f>DB!M316</f>
        <v>0.13688587294098911</v>
      </c>
      <c r="F460" s="179">
        <f>DB!N316</f>
        <v>1.6252435429411E-3</v>
      </c>
    </row>
    <row r="461" spans="1:6" x14ac:dyDescent="0.25">
      <c r="A461" s="70">
        <v>460</v>
      </c>
      <c r="B461" s="10" t="str">
        <f>DB!C317</f>
        <v>TP Lisbon</v>
      </c>
      <c r="C461" s="11">
        <f>DB!BF317</f>
        <v>-8.0717785902635272E-2</v>
      </c>
      <c r="D461" s="11">
        <f>DB!BG317</f>
        <v>3.2051066461602339E-3</v>
      </c>
      <c r="E461" s="11">
        <f>DB!M317</f>
        <v>0.13688587294098911</v>
      </c>
      <c r="F461" s="179">
        <f>DB!N317</f>
        <v>1.6252435429411E-3</v>
      </c>
    </row>
    <row r="462" spans="1:6" x14ac:dyDescent="0.25">
      <c r="A462" s="70">
        <v>461</v>
      </c>
      <c r="B462" s="10" t="str">
        <f>DB!C318</f>
        <v>TP Lisbon</v>
      </c>
      <c r="C462" s="11">
        <f>DB!BF318</f>
        <v>-4.1715291376583419E-2</v>
      </c>
      <c r="D462" s="11">
        <f>DB!BG318</f>
        <v>3.2288751705775659E-3</v>
      </c>
      <c r="E462" s="11">
        <f>DB!M318</f>
        <v>0.12741657155783709</v>
      </c>
      <c r="F462" s="179">
        <f>DB!N318</f>
        <v>1.491467680043996E-3</v>
      </c>
    </row>
    <row r="463" spans="1:6" x14ac:dyDescent="0.25">
      <c r="A463" s="70">
        <v>462</v>
      </c>
      <c r="B463" s="10" t="str">
        <f>DB!C319</f>
        <v>TP Lisbon</v>
      </c>
      <c r="C463" s="11">
        <f>DB!BF319</f>
        <v>-4.1714881340478939E-2</v>
      </c>
      <c r="D463" s="11">
        <f>DB!BG319</f>
        <v>3.2103888023912062E-3</v>
      </c>
      <c r="E463" s="11">
        <f>DB!M319</f>
        <v>0.12741657155783709</v>
      </c>
      <c r="F463" s="179">
        <f>DB!N319</f>
        <v>1.491467680043996E-3</v>
      </c>
    </row>
    <row r="464" spans="1:6" x14ac:dyDescent="0.25">
      <c r="A464" s="70">
        <v>463</v>
      </c>
      <c r="B464" s="10" t="str">
        <f>DB!C320</f>
        <v>TP Lisbon</v>
      </c>
      <c r="C464" s="11">
        <f>DB!BF320</f>
        <v>-4.1716151639747082E-2</v>
      </c>
      <c r="D464" s="11">
        <f>DB!BG320</f>
        <v>3.226146412198479E-3</v>
      </c>
      <c r="E464" s="11">
        <f>DB!M320</f>
        <v>0.12741657155783709</v>
      </c>
      <c r="F464" s="179">
        <f>DB!N320</f>
        <v>1.491467680043996E-3</v>
      </c>
    </row>
    <row r="465" spans="1:6" x14ac:dyDescent="0.25">
      <c r="A465" s="70">
        <v>464</v>
      </c>
      <c r="B465" s="10" t="str">
        <f>DB!C321</f>
        <v>TP Lisbon</v>
      </c>
      <c r="C465" s="11">
        <f>DB!BF321</f>
        <v>-4.1725151763139547E-2</v>
      </c>
      <c r="D465" s="11">
        <f>DB!BG321</f>
        <v>3.228149257728222E-3</v>
      </c>
      <c r="E465" s="11">
        <f>DB!M321</f>
        <v>0.12741657155783709</v>
      </c>
      <c r="F465" s="179">
        <f>DB!N321</f>
        <v>1.491467680043996E-3</v>
      </c>
    </row>
    <row r="466" spans="1:6" x14ac:dyDescent="0.25">
      <c r="A466" s="70">
        <v>465</v>
      </c>
      <c r="B466" s="10" t="str">
        <f>DB!C322</f>
        <v>TP Lisbon</v>
      </c>
      <c r="C466" s="11">
        <f>DB!BF322</f>
        <v>-4.173428533038178E-2</v>
      </c>
      <c r="D466" s="11">
        <f>DB!BG322</f>
        <v>3.2246989807317521E-3</v>
      </c>
      <c r="E466" s="11">
        <f>DB!M322</f>
        <v>0.12741657155783709</v>
      </c>
      <c r="F466" s="179">
        <f>DB!N322</f>
        <v>1.491467680043996E-3</v>
      </c>
    </row>
    <row r="467" spans="1:6" x14ac:dyDescent="0.25">
      <c r="A467" s="70">
        <v>466</v>
      </c>
      <c r="B467" s="10" t="str">
        <f>DB!C323</f>
        <v>TP Lisbon</v>
      </c>
      <c r="C467" s="11">
        <f>DB!BF323</f>
        <v>-4.1719614303486842E-2</v>
      </c>
      <c r="D467" s="11">
        <f>DB!BG323</f>
        <v>3.2273975966929679E-3</v>
      </c>
      <c r="E467" s="11">
        <f>DB!M323</f>
        <v>0.12741657155783709</v>
      </c>
      <c r="F467" s="179">
        <f>DB!N323</f>
        <v>1.491467680043996E-3</v>
      </c>
    </row>
    <row r="468" spans="1:6" x14ac:dyDescent="0.25">
      <c r="A468" s="70">
        <v>467</v>
      </c>
      <c r="B468" s="10" t="str">
        <f>DB!C324</f>
        <v>TP Lisbon</v>
      </c>
      <c r="C468" s="11">
        <f>DB!BF324</f>
        <v>-4.1713640784301377E-2</v>
      </c>
      <c r="D468" s="11">
        <f>DB!BG324</f>
        <v>3.2125611883253588E-3</v>
      </c>
      <c r="E468" s="11">
        <f>DB!M324</f>
        <v>0.12741657155783709</v>
      </c>
      <c r="F468" s="179">
        <f>DB!N324</f>
        <v>1.491467680043996E-3</v>
      </c>
    </row>
    <row r="469" spans="1:6" x14ac:dyDescent="0.25">
      <c r="A469" s="70">
        <v>468</v>
      </c>
      <c r="B469" s="10" t="str">
        <f>DB!C325</f>
        <v>TP Lisbon</v>
      </c>
      <c r="C469" s="11">
        <f>DB!BF325</f>
        <v>-9.896489014005725E-3</v>
      </c>
      <c r="D469" s="11">
        <f>DB!BG325</f>
        <v>2.4086238064123188E-3</v>
      </c>
      <c r="E469" s="11">
        <f>DB!M325</f>
        <v>0.1212641062801286</v>
      </c>
      <c r="F469" s="179">
        <f>DB!N325</f>
        <v>2.95598028336766E-3</v>
      </c>
    </row>
    <row r="470" spans="1:6" x14ac:dyDescent="0.25">
      <c r="A470" s="70">
        <v>469</v>
      </c>
      <c r="B470" s="10" t="str">
        <f>DB!C326</f>
        <v>TP Lisbon</v>
      </c>
      <c r="C470" s="11">
        <f>DB!BF326</f>
        <v>-9.9045206671506906E-3</v>
      </c>
      <c r="D470" s="11">
        <f>DB!BG326</f>
        <v>2.418453546652384E-3</v>
      </c>
      <c r="E470" s="11">
        <f>DB!M326</f>
        <v>0.1212641062801286</v>
      </c>
      <c r="F470" s="179">
        <f>DB!N326</f>
        <v>2.95598028336766E-3</v>
      </c>
    </row>
    <row r="471" spans="1:6" x14ac:dyDescent="0.25">
      <c r="A471" s="70">
        <v>470</v>
      </c>
      <c r="B471" s="10" t="str">
        <f>DB!C327</f>
        <v>TP Lisbon</v>
      </c>
      <c r="C471" s="11">
        <f>DB!BF327</f>
        <v>-9.899570363986936E-3</v>
      </c>
      <c r="D471" s="11">
        <f>DB!BG327</f>
        <v>2.412315207308518E-3</v>
      </c>
      <c r="E471" s="11">
        <f>DB!M327</f>
        <v>0.1212641062801286</v>
      </c>
      <c r="F471" s="179">
        <f>DB!N327</f>
        <v>2.95598028336766E-3</v>
      </c>
    </row>
    <row r="472" spans="1:6" x14ac:dyDescent="0.25">
      <c r="A472" s="70">
        <v>471</v>
      </c>
      <c r="B472" s="10" t="str">
        <f>DB!C328</f>
        <v>TP Lisbon</v>
      </c>
      <c r="C472" s="11">
        <f>DB!BF328</f>
        <v>-9.8837857700442358E-3</v>
      </c>
      <c r="D472" s="11">
        <f>DB!BG328</f>
        <v>2.4024331695037251E-3</v>
      </c>
      <c r="E472" s="11">
        <f>DB!M328</f>
        <v>0.1212641062801286</v>
      </c>
      <c r="F472" s="179">
        <f>DB!N328</f>
        <v>2.95598028336766E-3</v>
      </c>
    </row>
    <row r="473" spans="1:6" x14ac:dyDescent="0.25">
      <c r="A473" s="70">
        <v>472</v>
      </c>
      <c r="B473" s="10" t="str">
        <f>DB!C329</f>
        <v>TP Lisbon</v>
      </c>
      <c r="C473" s="11">
        <f>DB!BF329</f>
        <v>-9.8853925040989204E-3</v>
      </c>
      <c r="D473" s="11">
        <f>DB!BG329</f>
        <v>2.4122606123578362E-3</v>
      </c>
      <c r="E473" s="11">
        <f>DB!M329</f>
        <v>0.1212641062801286</v>
      </c>
      <c r="F473" s="179">
        <f>DB!N329</f>
        <v>2.95598028336766E-3</v>
      </c>
    </row>
    <row r="474" spans="1:6" x14ac:dyDescent="0.25">
      <c r="A474" s="70">
        <v>473</v>
      </c>
      <c r="B474" s="10" t="str">
        <f>DB!C272</f>
        <v>Tsuen Kwan O</v>
      </c>
      <c r="C474" s="11">
        <f>DB!BF272</f>
        <v>-0.18132467526313151</v>
      </c>
      <c r="D474" s="11">
        <f>DB!BG272</f>
        <v>4.9514578358281448E-3</v>
      </c>
      <c r="E474" s="11">
        <f>DB!M272</f>
        <v>0.1568273796013466</v>
      </c>
      <c r="F474" s="179">
        <f>DB!N272</f>
        <v>6.5888653391428754E-3</v>
      </c>
    </row>
    <row r="475" spans="1:6" x14ac:dyDescent="0.25">
      <c r="A475" s="70">
        <v>474</v>
      </c>
      <c r="B475" s="10" t="str">
        <f>DB!C273</f>
        <v>Tsuen Kwan O</v>
      </c>
      <c r="C475" s="11">
        <f>DB!BF273</f>
        <v>-0.18137893077108591</v>
      </c>
      <c r="D475" s="11">
        <f>DB!BG273</f>
        <v>4.9458849757465203E-3</v>
      </c>
      <c r="E475" s="11">
        <f>DB!M273</f>
        <v>0.1568273796013466</v>
      </c>
      <c r="F475" s="179">
        <f>DB!N273</f>
        <v>6.5888653391428754E-3</v>
      </c>
    </row>
    <row r="476" spans="1:6" x14ac:dyDescent="0.25">
      <c r="A476" s="70">
        <v>475</v>
      </c>
      <c r="B476" s="10" t="str">
        <f>DB!C274</f>
        <v>Tsuen Kwan O</v>
      </c>
      <c r="C476" s="11">
        <f>DB!BF274</f>
        <v>-0.16281826824401499</v>
      </c>
      <c r="D476" s="11">
        <f>DB!BG274</f>
        <v>4.9315586875680537E-3</v>
      </c>
      <c r="E476" s="11">
        <f>DB!M274</f>
        <v>0.1568273796013466</v>
      </c>
      <c r="F476" s="179">
        <f>DB!N274</f>
        <v>6.5888653391428754E-3</v>
      </c>
    </row>
    <row r="477" spans="1:6" x14ac:dyDescent="0.25">
      <c r="A477" s="70">
        <v>476</v>
      </c>
      <c r="B477" s="10" t="str">
        <f>DB!C275</f>
        <v>Tsuen Kwan O</v>
      </c>
      <c r="C477" s="11">
        <f>DB!BF275</f>
        <v>-0.18812774548641539</v>
      </c>
      <c r="D477" s="11">
        <f>DB!BG275</f>
        <v>4.9480335094885409E-3</v>
      </c>
      <c r="E477" s="11">
        <f>DB!M275</f>
        <v>0.1568273796013466</v>
      </c>
      <c r="F477" s="179">
        <f>DB!N275</f>
        <v>6.5888653391428754E-3</v>
      </c>
    </row>
    <row r="478" spans="1:6" x14ac:dyDescent="0.25">
      <c r="A478" s="70">
        <v>477</v>
      </c>
      <c r="B478" s="10" t="str">
        <f>DB!C276</f>
        <v>Tsuen Kwan O</v>
      </c>
      <c r="C478" s="11">
        <f>DB!BF276</f>
        <v>-0.1888064911960555</v>
      </c>
      <c r="D478" s="11">
        <f>DB!BG276</f>
        <v>4.9562086779950769E-3</v>
      </c>
      <c r="E478" s="11">
        <f>DB!M276</f>
        <v>0.1568273796013466</v>
      </c>
      <c r="F478" s="179">
        <f>DB!N276</f>
        <v>6.5888653391428754E-3</v>
      </c>
    </row>
    <row r="479" spans="1:6" x14ac:dyDescent="0.25">
      <c r="A479" s="70">
        <v>478</v>
      </c>
      <c r="B479" s="10" t="str">
        <f>DB!C277</f>
        <v>Tsuen Kwan O</v>
      </c>
      <c r="C479" s="11">
        <f>DB!BF277</f>
        <v>-0.17191631052997469</v>
      </c>
      <c r="D479" s="11">
        <f>DB!BG277</f>
        <v>4.9495152158127382E-3</v>
      </c>
      <c r="E479" s="11">
        <f>DB!M277</f>
        <v>0.1568273796013466</v>
      </c>
      <c r="F479" s="179">
        <f>DB!N277</f>
        <v>6.5888653391428754E-3</v>
      </c>
    </row>
    <row r="480" spans="1:6" x14ac:dyDescent="0.25">
      <c r="A480" s="70">
        <v>479</v>
      </c>
      <c r="B480" s="10" t="str">
        <f>DB!C278</f>
        <v>Tsuen Kwan O</v>
      </c>
      <c r="C480" s="11">
        <f>DB!BF278</f>
        <v>-0.12594286605630919</v>
      </c>
      <c r="D480" s="11">
        <f>DB!BG278</f>
        <v>4.9456392046623643E-3</v>
      </c>
      <c r="E480" s="11">
        <f>DB!M278</f>
        <v>0.13258455576931419</v>
      </c>
      <c r="F480" s="179">
        <f>DB!N278</f>
        <v>7.8927517434487972E-3</v>
      </c>
    </row>
    <row r="481" spans="1:6" x14ac:dyDescent="0.25">
      <c r="A481" s="70">
        <v>480</v>
      </c>
      <c r="B481" s="10" t="str">
        <f>DB!C279</f>
        <v>Tsuen Kwan O</v>
      </c>
      <c r="C481" s="11">
        <f>DB!BF279</f>
        <v>-0.11942977069433131</v>
      </c>
      <c r="D481" s="11">
        <f>DB!BG279</f>
        <v>4.9329479353337584E-3</v>
      </c>
      <c r="E481" s="11">
        <f>DB!M279</f>
        <v>0.13258455576931419</v>
      </c>
      <c r="F481" s="179">
        <f>DB!N279</f>
        <v>7.8927517434487972E-3</v>
      </c>
    </row>
    <row r="482" spans="1:6" x14ac:dyDescent="0.25">
      <c r="A482" s="70">
        <v>481</v>
      </c>
      <c r="B482" s="10" t="str">
        <f>DB!C280</f>
        <v>Tsuen Kwan O</v>
      </c>
      <c r="C482" s="11">
        <f>DB!BF280</f>
        <v>-0.1271459271156947</v>
      </c>
      <c r="D482" s="11">
        <f>DB!BG280</f>
        <v>4.9484638537591538E-3</v>
      </c>
      <c r="E482" s="11">
        <f>DB!M280</f>
        <v>0.13258455576931419</v>
      </c>
      <c r="F482" s="179">
        <f>DB!N280</f>
        <v>7.8927517434487972E-3</v>
      </c>
    </row>
    <row r="483" spans="1:6" x14ac:dyDescent="0.25">
      <c r="A483" s="70">
        <v>482</v>
      </c>
      <c r="B483" s="10" t="str">
        <f>DB!C281</f>
        <v>Tsuen Kwan O</v>
      </c>
      <c r="C483" s="11">
        <f>DB!BF281</f>
        <v>-0.12726181874369669</v>
      </c>
      <c r="D483" s="11">
        <f>DB!BG281</f>
        <v>4.9593124051326163E-3</v>
      </c>
      <c r="E483" s="11">
        <f>DB!M281</f>
        <v>0.13258455576931419</v>
      </c>
      <c r="F483" s="179">
        <f>DB!N281</f>
        <v>7.8927517434487972E-3</v>
      </c>
    </row>
    <row r="484" spans="1:6" x14ac:dyDescent="0.25">
      <c r="A484" s="70">
        <v>483</v>
      </c>
      <c r="B484" s="10" t="str">
        <f>DB!C282</f>
        <v>Tsuen Kwan O</v>
      </c>
      <c r="C484" s="11">
        <f>DB!BF282</f>
        <v>-6.0188470479321028E-2</v>
      </c>
      <c r="D484" s="11">
        <f>DB!BG282</f>
        <v>4.9442909108606721E-3</v>
      </c>
      <c r="E484" s="11">
        <f>DB!M282</f>
        <v>0.1109649535892084</v>
      </c>
      <c r="F484" s="179">
        <f>DB!N282</f>
        <v>9.6216967768520539E-3</v>
      </c>
    </row>
    <row r="485" spans="1:6" x14ac:dyDescent="0.25">
      <c r="A485" s="70">
        <v>484</v>
      </c>
      <c r="B485" s="10" t="str">
        <f>DB!C283</f>
        <v>Tsuen Kwan O</v>
      </c>
      <c r="C485" s="11">
        <f>DB!BF283</f>
        <v>-5.3941837887190161E-2</v>
      </c>
      <c r="D485" s="11">
        <f>DB!BG283</f>
        <v>4.9691896598105731E-3</v>
      </c>
      <c r="E485" s="11">
        <f>DB!M283</f>
        <v>0.1109649535892084</v>
      </c>
      <c r="F485" s="179">
        <f>DB!N283</f>
        <v>9.6216967768520539E-3</v>
      </c>
    </row>
    <row r="486" spans="1:6" x14ac:dyDescent="0.25">
      <c r="A486" s="70">
        <v>485</v>
      </c>
      <c r="B486" s="10" t="str">
        <f>DB!C284</f>
        <v>Tsuen Kwan O</v>
      </c>
      <c r="C486" s="11">
        <f>DB!BF284</f>
        <v>-4.4014748971484149E-2</v>
      </c>
      <c r="D486" s="11">
        <f>DB!BG284</f>
        <v>4.9490914975001471E-3</v>
      </c>
      <c r="E486" s="11">
        <f>DB!M284</f>
        <v>0.1109649535892084</v>
      </c>
      <c r="F486" s="179">
        <f>DB!N284</f>
        <v>9.6216967768520539E-3</v>
      </c>
    </row>
    <row r="487" spans="1:6" x14ac:dyDescent="0.25">
      <c r="A487" s="70">
        <v>486</v>
      </c>
      <c r="B487" s="10" t="str">
        <f>DB!C285</f>
        <v>Tsuen Kwan O</v>
      </c>
      <c r="C487" s="11">
        <f>DB!BF285</f>
        <v>-5.2858660780389567E-2</v>
      </c>
      <c r="D487" s="11">
        <f>DB!BG285</f>
        <v>4.9344663579732988E-3</v>
      </c>
      <c r="E487" s="11">
        <f>DB!M285</f>
        <v>0.1109649535892084</v>
      </c>
      <c r="F487" s="179">
        <f>DB!N285</f>
        <v>9.6216967768520539E-3</v>
      </c>
    </row>
    <row r="488" spans="1:6" x14ac:dyDescent="0.25">
      <c r="A488" s="70">
        <v>487</v>
      </c>
      <c r="B488" s="10" t="str">
        <f>DB!C205</f>
        <v>Tung Chung</v>
      </c>
      <c r="C488" s="11">
        <f>DB!BF205</f>
        <v>1.906966074411949E-2</v>
      </c>
      <c r="D488" s="11">
        <f>DB!BG205</f>
        <v>3.9551021696209139E-3</v>
      </c>
      <c r="E488" s="11">
        <f>DB!M205</f>
        <v>0.13690787133663221</v>
      </c>
      <c r="F488" s="179">
        <f>DB!N205</f>
        <v>2.410468395433297E-3</v>
      </c>
    </row>
    <row r="489" spans="1:6" x14ac:dyDescent="0.25">
      <c r="A489" s="70">
        <v>488</v>
      </c>
      <c r="B489" s="10" t="str">
        <f>DB!C206</f>
        <v>Tung Chung</v>
      </c>
      <c r="C489" s="11">
        <f>DB!BF206</f>
        <v>2.03665776610105E-2</v>
      </c>
      <c r="D489" s="11">
        <f>DB!BG206</f>
        <v>3.9762545287613284E-3</v>
      </c>
      <c r="E489" s="11">
        <f>DB!M206</f>
        <v>0.13690787133663221</v>
      </c>
      <c r="F489" s="179">
        <f>DB!N206</f>
        <v>2.410468395433297E-3</v>
      </c>
    </row>
    <row r="490" spans="1:6" x14ac:dyDescent="0.25">
      <c r="A490" s="70">
        <v>489</v>
      </c>
      <c r="B490" s="10" t="str">
        <f>DB!C207</f>
        <v>Tung Chung</v>
      </c>
      <c r="C490" s="11">
        <f>DB!BF207</f>
        <v>2.8127212577527049E-2</v>
      </c>
      <c r="D490" s="11">
        <f>DB!BG207</f>
        <v>3.9599516707828474E-3</v>
      </c>
      <c r="E490" s="11">
        <f>DB!M207</f>
        <v>0.13690787133663221</v>
      </c>
      <c r="F490" s="179">
        <f>DB!N207</f>
        <v>2.410468395433297E-3</v>
      </c>
    </row>
    <row r="491" spans="1:6" x14ac:dyDescent="0.25">
      <c r="A491" s="70">
        <v>490</v>
      </c>
      <c r="B491" s="10" t="str">
        <f>DB!C208</f>
        <v>Tung Chung</v>
      </c>
      <c r="C491" s="11">
        <f>DB!BF208</f>
        <v>1.9069493508470661E-2</v>
      </c>
      <c r="D491" s="11">
        <f>DB!BG208</f>
        <v>3.9757859442632161E-3</v>
      </c>
      <c r="E491" s="11">
        <f>DB!M208</f>
        <v>0.13690787133663221</v>
      </c>
      <c r="F491" s="179">
        <f>DB!N208</f>
        <v>2.410468395433297E-3</v>
      </c>
    </row>
    <row r="492" spans="1:6" x14ac:dyDescent="0.25">
      <c r="A492" s="70">
        <v>491</v>
      </c>
      <c r="B492" s="10" t="str">
        <f>DB!C209</f>
        <v>Tung Chung</v>
      </c>
      <c r="C492" s="11">
        <f>DB!BF209</f>
        <v>2.422720772278773E-2</v>
      </c>
      <c r="D492" s="11">
        <f>DB!BG209</f>
        <v>3.9862151155262114E-3</v>
      </c>
      <c r="E492" s="11">
        <f>DB!M209</f>
        <v>0.13690787133663221</v>
      </c>
      <c r="F492" s="179">
        <f>DB!N209</f>
        <v>2.410468395433297E-3</v>
      </c>
    </row>
    <row r="493" spans="1:6" x14ac:dyDescent="0.25">
      <c r="A493" s="70">
        <v>492</v>
      </c>
      <c r="B493" s="10" t="str">
        <f>DB!C210</f>
        <v>Tung Chung</v>
      </c>
      <c r="C493" s="11">
        <f>DB!BF210</f>
        <v>2.288478995085836E-2</v>
      </c>
      <c r="D493" s="11">
        <f>DB!BG210</f>
        <v>3.9736385297380189E-3</v>
      </c>
      <c r="E493" s="11">
        <f>DB!M210</f>
        <v>0.13690787133663221</v>
      </c>
      <c r="F493" s="179">
        <f>DB!N210</f>
        <v>2.410468395433297E-3</v>
      </c>
    </row>
    <row r="494" spans="1:6" x14ac:dyDescent="0.25">
      <c r="A494" s="70">
        <v>493</v>
      </c>
      <c r="B494" s="10" t="str">
        <f>DB!C211</f>
        <v>Tung Chung</v>
      </c>
      <c r="C494" s="11">
        <f>DB!BF211</f>
        <v>1.781774550731198E-2</v>
      </c>
      <c r="D494" s="11">
        <f>DB!BG211</f>
        <v>3.9743284383767716E-3</v>
      </c>
      <c r="E494" s="11">
        <f>DB!M211</f>
        <v>0.13690787133663221</v>
      </c>
      <c r="F494" s="179">
        <f>DB!N211</f>
        <v>2.410468395433297E-3</v>
      </c>
    </row>
    <row r="495" spans="1:6" x14ac:dyDescent="0.25">
      <c r="A495" s="70">
        <v>494</v>
      </c>
      <c r="B495" s="10" t="str">
        <f>DB!C212</f>
        <v>Tung Chung</v>
      </c>
      <c r="C495" s="11">
        <f>DB!BF212</f>
        <v>-7.7077295332274254E-2</v>
      </c>
      <c r="D495" s="11">
        <f>DB!BG212</f>
        <v>3.9820567823696451E-3</v>
      </c>
      <c r="E495" s="11">
        <f>DB!M212</f>
        <v>0.16466099397153719</v>
      </c>
      <c r="F495" s="179">
        <f>DB!N212</f>
        <v>5.0414371289807854E-3</v>
      </c>
    </row>
    <row r="496" spans="1:6" x14ac:dyDescent="0.25">
      <c r="A496" s="70">
        <v>495</v>
      </c>
      <c r="B496" s="10" t="str">
        <f>DB!C213</f>
        <v>Tung Chung</v>
      </c>
      <c r="C496" s="11">
        <f>DB!BF213</f>
        <v>-6.8997085863057153E-2</v>
      </c>
      <c r="D496" s="11">
        <f>DB!BG213</f>
        <v>3.9557966548346883E-3</v>
      </c>
      <c r="E496" s="11">
        <f>DB!M213</f>
        <v>0.16466099397153719</v>
      </c>
      <c r="F496" s="179">
        <f>DB!N213</f>
        <v>5.0414371289807854E-3</v>
      </c>
    </row>
    <row r="497" spans="1:6" x14ac:dyDescent="0.25">
      <c r="A497" s="70">
        <v>496</v>
      </c>
      <c r="B497" s="10" t="str">
        <f>DB!C214</f>
        <v>Tung Chung</v>
      </c>
      <c r="C497" s="11">
        <f>DB!BF214</f>
        <v>-8.0587474299871162E-2</v>
      </c>
      <c r="D497" s="11">
        <f>DB!BG214</f>
        <v>3.9804764071643874E-3</v>
      </c>
      <c r="E497" s="11">
        <f>DB!M214</f>
        <v>0.16466099397153719</v>
      </c>
      <c r="F497" s="179">
        <f>DB!N214</f>
        <v>5.0414371289807854E-3</v>
      </c>
    </row>
    <row r="498" spans="1:6" x14ac:dyDescent="0.25">
      <c r="A498" s="70">
        <v>497</v>
      </c>
      <c r="B498" s="10" t="str">
        <f>DB!C215</f>
        <v>Tung Chung</v>
      </c>
      <c r="C498" s="11">
        <f>DB!BF215</f>
        <v>-7.3625494002039951E-2</v>
      </c>
      <c r="D498" s="11">
        <f>DB!BG215</f>
        <v>3.9766723559292762E-3</v>
      </c>
      <c r="E498" s="11">
        <f>DB!M215</f>
        <v>0.16466099397153719</v>
      </c>
      <c r="F498" s="179">
        <f>DB!N215</f>
        <v>5.0414371289807854E-3</v>
      </c>
    </row>
    <row r="499" spans="1:6" x14ac:dyDescent="0.25">
      <c r="A499" s="70">
        <v>498</v>
      </c>
      <c r="B499" s="10" t="str">
        <f>DB!C216</f>
        <v>Tung Chung</v>
      </c>
      <c r="C499" s="11">
        <f>DB!BF216</f>
        <v>-7.1291732207304268E-2</v>
      </c>
      <c r="D499" s="11">
        <f>DB!BG216</f>
        <v>3.9854294531879546E-3</v>
      </c>
      <c r="E499" s="11">
        <f>DB!M216</f>
        <v>0.16466099397153719</v>
      </c>
      <c r="F499" s="179">
        <f>DB!N216</f>
        <v>5.0414371289807854E-3</v>
      </c>
    </row>
    <row r="500" spans="1:6" x14ac:dyDescent="0.25">
      <c r="A500" s="70">
        <v>499</v>
      </c>
      <c r="B500" s="10" t="str">
        <f>DB!C217</f>
        <v>Tung Chung</v>
      </c>
      <c r="C500" s="11">
        <f>DB!BF217</f>
        <v>-7.4772015160610897E-2</v>
      </c>
      <c r="D500" s="11">
        <f>DB!BG217</f>
        <v>3.9610686141061929E-3</v>
      </c>
      <c r="E500" s="11">
        <f>DB!M217</f>
        <v>0.16466099397153719</v>
      </c>
      <c r="F500" s="179">
        <f>DB!N217</f>
        <v>5.0414371289807854E-3</v>
      </c>
    </row>
    <row r="501" spans="1:6" x14ac:dyDescent="0.25">
      <c r="A501" s="70">
        <v>500</v>
      </c>
      <c r="B501" s="10" t="str">
        <f>DB!C218</f>
        <v>Tung Chung</v>
      </c>
      <c r="C501" s="11">
        <f>DB!BF218</f>
        <v>-5.3685472110975657E-2</v>
      </c>
      <c r="D501" s="11">
        <f>DB!BG218</f>
        <v>3.9762889345735528E-3</v>
      </c>
      <c r="E501" s="11">
        <f>DB!M218</f>
        <v>0.16466099397153719</v>
      </c>
      <c r="F501" s="179">
        <f>DB!N218</f>
        <v>5.0414371289807854E-3</v>
      </c>
    </row>
    <row r="502" spans="1:6" x14ac:dyDescent="0.25">
      <c r="A502" s="70">
        <v>501</v>
      </c>
      <c r="B502" s="10" t="str">
        <f>DB!C219</f>
        <v>Tung Chung</v>
      </c>
      <c r="C502" s="11">
        <f>DB!BF219</f>
        <v>-0.15330799617082591</v>
      </c>
      <c r="D502" s="11">
        <f>DB!BG219</f>
        <v>3.9849528353154452E-3</v>
      </c>
      <c r="E502" s="11">
        <f>DB!M219</f>
        <v>0.20864884542220399</v>
      </c>
      <c r="F502" s="179">
        <f>DB!N219</f>
        <v>5.6494605893375981E-3</v>
      </c>
    </row>
    <row r="503" spans="1:6" x14ac:dyDescent="0.25">
      <c r="A503" s="70">
        <v>502</v>
      </c>
      <c r="B503" s="10" t="str">
        <f>DB!C220</f>
        <v>Tung Chung</v>
      </c>
      <c r="C503" s="11">
        <f>DB!BF220</f>
        <v>-0.14905147867601959</v>
      </c>
      <c r="D503" s="11">
        <f>DB!BG220</f>
        <v>3.988023450600519E-3</v>
      </c>
      <c r="E503" s="11">
        <f>DB!M220</f>
        <v>0.20864884542220399</v>
      </c>
      <c r="F503" s="179">
        <f>DB!N220</f>
        <v>5.6494605893375981E-3</v>
      </c>
    </row>
    <row r="504" spans="1:6" x14ac:dyDescent="0.25">
      <c r="A504" s="70">
        <v>503</v>
      </c>
      <c r="B504" s="10" t="str">
        <f>DB!C221</f>
        <v>Tung Chung</v>
      </c>
      <c r="C504" s="11">
        <f>DB!BF221</f>
        <v>-0.1458330633704194</v>
      </c>
      <c r="D504" s="11">
        <f>DB!BG221</f>
        <v>3.9733605857446416E-3</v>
      </c>
      <c r="E504" s="11">
        <f>DB!M221</f>
        <v>0.20864884542220399</v>
      </c>
      <c r="F504" s="179">
        <f>DB!N221</f>
        <v>5.6494605893375981E-3</v>
      </c>
    </row>
    <row r="505" spans="1:6" x14ac:dyDescent="0.25">
      <c r="A505" s="70">
        <v>504</v>
      </c>
      <c r="B505" s="10" t="str">
        <f>DB!C222</f>
        <v>Tung Chung</v>
      </c>
      <c r="C505" s="11">
        <f>DB!BF222</f>
        <v>-0.15009537204429599</v>
      </c>
      <c r="D505" s="11">
        <f>DB!BG222</f>
        <v>3.9632607293322939E-3</v>
      </c>
      <c r="E505" s="11">
        <f>DB!M222</f>
        <v>0.20864884542220399</v>
      </c>
      <c r="F505" s="179">
        <f>DB!N222</f>
        <v>5.6494605893375981E-3</v>
      </c>
    </row>
    <row r="506" spans="1:6" x14ac:dyDescent="0.25">
      <c r="A506" s="70">
        <v>505</v>
      </c>
      <c r="B506" s="10" t="str">
        <f>DB!C223</f>
        <v>Tung Chung</v>
      </c>
      <c r="C506" s="11">
        <f>DB!BF223</f>
        <v>-0.15220692457466881</v>
      </c>
      <c r="D506" s="11">
        <f>DB!BG223</f>
        <v>3.9765923818687486E-3</v>
      </c>
      <c r="E506" s="11">
        <f>DB!M223</f>
        <v>0.20864884542220399</v>
      </c>
      <c r="F506" s="179">
        <f>DB!N223</f>
        <v>5.6494605893375981E-3</v>
      </c>
    </row>
    <row r="507" spans="1:6" x14ac:dyDescent="0.25">
      <c r="A507" s="70">
        <v>506</v>
      </c>
      <c r="B507" s="10" t="str">
        <f>DB!C224</f>
        <v>Tung Chung</v>
      </c>
      <c r="C507" s="11">
        <f>DB!BF224</f>
        <v>-0.1500979172752798</v>
      </c>
      <c r="D507" s="11">
        <f>DB!BG224</f>
        <v>3.9607470606878893E-3</v>
      </c>
      <c r="E507" s="11">
        <f>DB!M224</f>
        <v>0.20864884542220399</v>
      </c>
      <c r="F507" s="179">
        <f>DB!N224</f>
        <v>5.6494605893375981E-3</v>
      </c>
    </row>
    <row r="508" spans="1:6" x14ac:dyDescent="0.25">
      <c r="A508" s="70">
        <v>507</v>
      </c>
      <c r="B508" s="10" t="str">
        <f>DB!C244</f>
        <v>West Kowloon</v>
      </c>
      <c r="C508" s="11">
        <f>DB!BF244</f>
        <v>2.0918776136488512E-2</v>
      </c>
      <c r="D508" s="11">
        <f>DB!BG244</f>
        <v>2.3974178679844142E-3</v>
      </c>
      <c r="E508" s="11">
        <f>DB!M244</f>
        <v>0.1239331592153923</v>
      </c>
      <c r="F508" s="179">
        <f>DB!N244</f>
        <v>1.767192227334146E-2</v>
      </c>
    </row>
    <row r="509" spans="1:6" x14ac:dyDescent="0.25">
      <c r="A509" s="70">
        <v>508</v>
      </c>
      <c r="B509" s="10" t="str">
        <f>DB!C245</f>
        <v>West Kowloon</v>
      </c>
      <c r="C509" s="11">
        <f>DB!BF245</f>
        <v>4.8307046914889178E-2</v>
      </c>
      <c r="D509" s="11">
        <f>DB!BG245</f>
        <v>2.3939223435213248E-3</v>
      </c>
      <c r="E509" s="11">
        <f>DB!M245</f>
        <v>0.1239331592153923</v>
      </c>
      <c r="F509" s="179">
        <f>DB!N245</f>
        <v>1.767192227334146E-2</v>
      </c>
    </row>
    <row r="510" spans="1:6" x14ac:dyDescent="0.25">
      <c r="A510" s="70">
        <v>509</v>
      </c>
      <c r="B510" s="10" t="str">
        <f>DB!C246</f>
        <v>West Kowloon</v>
      </c>
      <c r="C510" s="11">
        <f>DB!BF246</f>
        <v>4.6750004403182249E-2</v>
      </c>
      <c r="D510" s="11">
        <f>DB!BG246</f>
        <v>2.3983902029411411E-3</v>
      </c>
      <c r="E510" s="11">
        <f>DB!M246</f>
        <v>0.1239331592153923</v>
      </c>
      <c r="F510" s="179">
        <f>DB!N246</f>
        <v>1.767192227334146E-2</v>
      </c>
    </row>
    <row r="511" spans="1:6" x14ac:dyDescent="0.25">
      <c r="A511" s="70">
        <v>510</v>
      </c>
      <c r="B511" s="10" t="str">
        <f>DB!C247</f>
        <v>West Kowloon</v>
      </c>
      <c r="C511" s="11">
        <f>DB!BF247</f>
        <v>3.107163537363768E-2</v>
      </c>
      <c r="D511" s="11">
        <f>DB!BG247</f>
        <v>2.3944115062483392E-3</v>
      </c>
      <c r="E511" s="11">
        <f>DB!M247</f>
        <v>0.1239331592153923</v>
      </c>
      <c r="F511" s="179">
        <f>DB!N247</f>
        <v>1.767192227334146E-2</v>
      </c>
    </row>
    <row r="512" spans="1:6" x14ac:dyDescent="0.25">
      <c r="A512" s="70">
        <v>511</v>
      </c>
      <c r="B512" s="10" t="str">
        <f>DB!C248</f>
        <v>West Kowloon</v>
      </c>
      <c r="C512" s="11">
        <f>DB!BF248</f>
        <v>-3.0403961341113998E-2</v>
      </c>
      <c r="D512" s="11">
        <f>DB!BG248</f>
        <v>2.3970269396468278E-3</v>
      </c>
      <c r="E512" s="11">
        <f>DB!M248</f>
        <v>0.1094476077502963</v>
      </c>
      <c r="F512" s="179">
        <f>DB!N248</f>
        <v>1.048081006604275E-2</v>
      </c>
    </row>
    <row r="513" spans="1:6" x14ac:dyDescent="0.25">
      <c r="A513" s="70">
        <v>512</v>
      </c>
      <c r="B513" s="10" t="str">
        <f>DB!C249</f>
        <v>West Kowloon</v>
      </c>
      <c r="C513" s="11">
        <f>DB!BF249</f>
        <v>-2.1502909291973901E-2</v>
      </c>
      <c r="D513" s="11">
        <f>DB!BG249</f>
        <v>2.3891552687700661E-3</v>
      </c>
      <c r="E513" s="11">
        <f>DB!M249</f>
        <v>0.1094476077502963</v>
      </c>
      <c r="F513" s="179">
        <f>DB!N249</f>
        <v>1.048081006604275E-2</v>
      </c>
    </row>
    <row r="514" spans="1:6" x14ac:dyDescent="0.25">
      <c r="A514" s="70">
        <v>513</v>
      </c>
      <c r="B514" s="10" t="str">
        <f>DB!C250</f>
        <v>West Kowloon</v>
      </c>
      <c r="C514" s="11">
        <f>DB!BF250</f>
        <v>-2.2328849159649881E-2</v>
      </c>
      <c r="D514" s="11">
        <f>DB!BG250</f>
        <v>2.3932402539146151E-3</v>
      </c>
      <c r="E514" s="11">
        <f>DB!M250</f>
        <v>0.1094476077502963</v>
      </c>
      <c r="F514" s="179">
        <f>DB!N250</f>
        <v>1.048081006604275E-2</v>
      </c>
    </row>
    <row r="515" spans="1:6" x14ac:dyDescent="0.25">
      <c r="A515" s="70">
        <v>514</v>
      </c>
      <c r="B515" s="10" t="str">
        <f>DB!C251</f>
        <v>West Kowloon</v>
      </c>
      <c r="C515" s="11">
        <f>DB!BF251</f>
        <v>-2.378105972314996E-2</v>
      </c>
      <c r="D515" s="11">
        <f>DB!BG251</f>
        <v>2.3817712107741568E-3</v>
      </c>
      <c r="E515" s="11">
        <f>DB!M251</f>
        <v>0.1094476077502963</v>
      </c>
      <c r="F515" s="179">
        <f>DB!N251</f>
        <v>1.048081006604275E-2</v>
      </c>
    </row>
    <row r="516" spans="1:6" x14ac:dyDescent="0.25">
      <c r="A516" s="70">
        <v>515</v>
      </c>
      <c r="B516" s="10" t="str">
        <f>DB!C252</f>
        <v>West Kowloon</v>
      </c>
      <c r="C516" s="11">
        <f>DB!BF252</f>
        <v>-5.0416035999669533E-2</v>
      </c>
      <c r="D516" s="11">
        <f>DB!BG252</f>
        <v>2.3907611217089909E-3</v>
      </c>
      <c r="E516" s="11">
        <f>DB!M252</f>
        <v>0.118823224832285</v>
      </c>
      <c r="F516" s="179">
        <f>DB!N252</f>
        <v>4.739589857329897E-3</v>
      </c>
    </row>
    <row r="517" spans="1:6" x14ac:dyDescent="0.25">
      <c r="A517" s="70">
        <v>516</v>
      </c>
      <c r="B517" s="10" t="str">
        <f>DB!C253</f>
        <v>West Kowloon</v>
      </c>
      <c r="C517" s="11">
        <f>DB!BF253</f>
        <v>-3.7682225836227247E-2</v>
      </c>
      <c r="D517" s="11">
        <f>DB!BG253</f>
        <v>2.4028815532973358E-3</v>
      </c>
      <c r="E517" s="11">
        <f>DB!M253</f>
        <v>0.118823224832285</v>
      </c>
      <c r="F517" s="179">
        <f>DB!N253</f>
        <v>4.739589857329897E-3</v>
      </c>
    </row>
    <row r="518" spans="1:6" x14ac:dyDescent="0.25">
      <c r="A518" s="70">
        <v>517</v>
      </c>
      <c r="B518" s="10" t="str">
        <f>DB!C254</f>
        <v>West Kowloon</v>
      </c>
      <c r="C518" s="11">
        <f>DB!BF254</f>
        <v>-4.335410876536748E-2</v>
      </c>
      <c r="D518" s="11">
        <f>DB!BG254</f>
        <v>2.4016487916655518E-3</v>
      </c>
      <c r="E518" s="11">
        <f>DB!M254</f>
        <v>0.118823224832285</v>
      </c>
      <c r="F518" s="179">
        <f>DB!N254</f>
        <v>4.739589857329897E-3</v>
      </c>
    </row>
    <row r="519" spans="1:6" x14ac:dyDescent="0.25">
      <c r="A519" s="70">
        <v>518</v>
      </c>
      <c r="B519" s="10" t="str">
        <f>DB!C255</f>
        <v>West Kowloon</v>
      </c>
      <c r="C519" s="11">
        <f>DB!BF255</f>
        <v>-4.548285587985712E-2</v>
      </c>
      <c r="D519" s="11">
        <f>DB!BG255</f>
        <v>2.398004509636854E-3</v>
      </c>
      <c r="E519" s="11">
        <f>DB!M255</f>
        <v>0.118823224832285</v>
      </c>
      <c r="F519" s="179">
        <f>DB!N255</f>
        <v>4.739589857329897E-3</v>
      </c>
    </row>
    <row r="520" spans="1:6" x14ac:dyDescent="0.25">
      <c r="A520" s="70">
        <v>519</v>
      </c>
      <c r="B520" s="10" t="str">
        <f>DB!C256</f>
        <v>West Kowloon</v>
      </c>
      <c r="C520" s="11">
        <f>DB!BF256</f>
        <v>-4.4989053931434562E-2</v>
      </c>
      <c r="D520" s="11">
        <f>DB!BG256</f>
        <v>2.4063439424529191E-3</v>
      </c>
      <c r="E520" s="11">
        <f>DB!M256</f>
        <v>0.118823224832285</v>
      </c>
      <c r="F520" s="179">
        <f>DB!N256</f>
        <v>4.739589857329897E-3</v>
      </c>
    </row>
    <row r="521" spans="1:6" x14ac:dyDescent="0.25">
      <c r="A521" s="70">
        <v>520</v>
      </c>
      <c r="B521" s="10" t="str">
        <f>DB!C257</f>
        <v>West Kowloon</v>
      </c>
      <c r="C521" s="11">
        <f>DB!BF257</f>
        <v>-4.8598792132439311E-2</v>
      </c>
      <c r="D521" s="11">
        <f>DB!BG257</f>
        <v>2.4095895499605972E-3</v>
      </c>
      <c r="E521" s="11">
        <f>DB!M257</f>
        <v>0.118823224832285</v>
      </c>
      <c r="F521" s="179">
        <f>DB!N257</f>
        <v>4.739589857329897E-3</v>
      </c>
    </row>
    <row r="522" spans="1:6" x14ac:dyDescent="0.25">
      <c r="A522" s="70">
        <v>521</v>
      </c>
      <c r="B522" s="10" t="str">
        <f>DB!C258</f>
        <v>West Kowloon</v>
      </c>
      <c r="C522" s="11">
        <f>DB!BF258</f>
        <v>-5.1165716218447017E-2</v>
      </c>
      <c r="D522" s="11">
        <f>DB!BG258</f>
        <v>2.4003653772501658E-3</v>
      </c>
      <c r="E522" s="11">
        <f>DB!M258</f>
        <v>0.118823224832285</v>
      </c>
      <c r="F522" s="179">
        <f>DB!N258</f>
        <v>4.739589857329897E-3</v>
      </c>
    </row>
    <row r="523" spans="1:6" x14ac:dyDescent="0.25">
      <c r="A523" s="70">
        <v>522</v>
      </c>
      <c r="B523" s="10" t="str">
        <f>DB!C259</f>
        <v>West Kowloon</v>
      </c>
      <c r="C523" s="11">
        <f>DB!BF259</f>
        <v>-0.1053886111614516</v>
      </c>
      <c r="D523" s="11">
        <f>DB!BG259</f>
        <v>2.3975254815366241E-3</v>
      </c>
      <c r="E523" s="11">
        <f>DB!M259</f>
        <v>0.16346715014080171</v>
      </c>
      <c r="F523" s="179">
        <f>DB!N259</f>
        <v>2.065971506987492E-2</v>
      </c>
    </row>
    <row r="524" spans="1:6" x14ac:dyDescent="0.25">
      <c r="A524" s="70">
        <v>523</v>
      </c>
      <c r="B524" s="10" t="str">
        <f>DB!C260</f>
        <v>West Kowloon</v>
      </c>
      <c r="C524" s="11">
        <f>DB!BF260</f>
        <v>-0.10928369824603611</v>
      </c>
      <c r="D524" s="11">
        <f>DB!BG260</f>
        <v>2.3877284675124779E-3</v>
      </c>
      <c r="E524" s="11">
        <f>DB!M260</f>
        <v>0.16346715014080171</v>
      </c>
      <c r="F524" s="179">
        <f>DB!N260</f>
        <v>2.065971506987492E-2</v>
      </c>
    </row>
    <row r="525" spans="1:6" x14ac:dyDescent="0.25">
      <c r="A525" s="70">
        <v>524</v>
      </c>
      <c r="B525" s="10" t="str">
        <f>DB!C261</f>
        <v>West Kowloon</v>
      </c>
      <c r="C525" s="11">
        <f>DB!BF261</f>
        <v>-0.1028405784031315</v>
      </c>
      <c r="D525" s="11">
        <f>DB!BG261</f>
        <v>2.405635782426252E-3</v>
      </c>
      <c r="E525" s="11">
        <f>DB!M261</f>
        <v>0.16346715014080171</v>
      </c>
      <c r="F525" s="179">
        <f>DB!N261</f>
        <v>2.065971506987492E-2</v>
      </c>
    </row>
    <row r="526" spans="1:6" x14ac:dyDescent="0.25">
      <c r="A526" s="70">
        <v>525</v>
      </c>
      <c r="B526" s="10" t="str">
        <f>DB!C262</f>
        <v>West Kowloon</v>
      </c>
      <c r="C526" s="11">
        <f>DB!BF262</f>
        <v>-0.1160884999754726</v>
      </c>
      <c r="D526" s="11">
        <f>DB!BG262</f>
        <v>2.396629967020618E-3</v>
      </c>
      <c r="E526" s="11">
        <f>DB!M262</f>
        <v>0.16346715014080171</v>
      </c>
      <c r="F526" s="179">
        <f>DB!N262</f>
        <v>2.065971506987492E-2</v>
      </c>
    </row>
    <row r="527" spans="1:6" x14ac:dyDescent="0.25">
      <c r="A527" s="70">
        <v>526</v>
      </c>
      <c r="B527" s="10" t="str">
        <f>DB!C263</f>
        <v>West Kowloon</v>
      </c>
      <c r="C527" s="11">
        <f>DB!BF263</f>
        <v>-0.13064216709952309</v>
      </c>
      <c r="D527" s="11">
        <f>DB!BG263</f>
        <v>2.397282792289201E-3</v>
      </c>
      <c r="E527" s="11">
        <f>DB!M263</f>
        <v>0.1723019612303282</v>
      </c>
      <c r="F527" s="179">
        <f>DB!N263</f>
        <v>1.088081810400395E-2</v>
      </c>
    </row>
    <row r="528" spans="1:6" x14ac:dyDescent="0.25">
      <c r="A528" s="70">
        <v>527</v>
      </c>
      <c r="B528" s="10" t="str">
        <f>DB!C264</f>
        <v>West Kowloon</v>
      </c>
      <c r="C528" s="11">
        <f>DB!BF264</f>
        <v>-0.1581643298270656</v>
      </c>
      <c r="D528" s="11">
        <f>DB!BG264</f>
        <v>2.386632481319068E-3</v>
      </c>
      <c r="E528" s="11">
        <f>DB!M264</f>
        <v>0.1723019612303282</v>
      </c>
      <c r="F528" s="179">
        <f>DB!N264</f>
        <v>1.088081810400395E-2</v>
      </c>
    </row>
    <row r="529" spans="1:6" x14ac:dyDescent="0.25">
      <c r="A529" s="70">
        <v>528</v>
      </c>
      <c r="B529" s="10" t="str">
        <f>DB!C265</f>
        <v>West Kowloon</v>
      </c>
      <c r="C529" s="11">
        <f>DB!BF265</f>
        <v>-0.14092753113035139</v>
      </c>
      <c r="D529" s="11">
        <f>DB!BG265</f>
        <v>2.3910496332598592E-3</v>
      </c>
      <c r="E529" s="11">
        <f>DB!M265</f>
        <v>0.1723019612303282</v>
      </c>
      <c r="F529" s="179">
        <f>DB!N265</f>
        <v>1.088081810400395E-2</v>
      </c>
    </row>
    <row r="530" spans="1:6" x14ac:dyDescent="0.25">
      <c r="A530" s="70">
        <v>529</v>
      </c>
      <c r="B530" s="10" t="str">
        <f>DB!C266</f>
        <v>West Kowloon</v>
      </c>
      <c r="C530" s="11">
        <f>DB!BF266</f>
        <v>-0.13290825664051731</v>
      </c>
      <c r="D530" s="11">
        <f>DB!BG266</f>
        <v>2.391928940460337E-3</v>
      </c>
      <c r="E530" s="11">
        <f>DB!M266</f>
        <v>0.1723019612303282</v>
      </c>
      <c r="F530" s="179">
        <f>DB!N266</f>
        <v>1.088081810400395E-2</v>
      </c>
    </row>
    <row r="531" spans="1:6" x14ac:dyDescent="0.25">
      <c r="A531" s="70">
        <v>530</v>
      </c>
      <c r="B531" s="10" t="str">
        <f>DB!C267</f>
        <v>West Kowloon</v>
      </c>
      <c r="C531" s="11">
        <f>DB!BF267</f>
        <v>-0.13469271663067539</v>
      </c>
      <c r="D531" s="11">
        <f>DB!BG267</f>
        <v>2.3970099188688398E-3</v>
      </c>
      <c r="E531" s="11">
        <f>DB!M267</f>
        <v>0.1723019612303282</v>
      </c>
      <c r="F531" s="179">
        <f>DB!N267</f>
        <v>1.088081810400395E-2</v>
      </c>
    </row>
    <row r="532" spans="1:6" x14ac:dyDescent="0.25">
      <c r="A532" s="70">
        <v>531</v>
      </c>
      <c r="B532" s="10" t="str">
        <f>DB!C268</f>
        <v>West Kowloon</v>
      </c>
      <c r="C532" s="11">
        <f>DB!BF268</f>
        <v>-0.13367374228478851</v>
      </c>
      <c r="D532" s="11">
        <f>DB!BG268</f>
        <v>2.3984156078923238E-3</v>
      </c>
      <c r="E532" s="11">
        <f>DB!M268</f>
        <v>0.1723019612303282</v>
      </c>
      <c r="F532" s="179">
        <f>DB!N268</f>
        <v>1.088081810400395E-2</v>
      </c>
    </row>
    <row r="533" spans="1:6" x14ac:dyDescent="0.25">
      <c r="A533" s="70">
        <v>532</v>
      </c>
      <c r="B533" s="10" t="str">
        <f>DB!C269</f>
        <v>West Kowloon</v>
      </c>
      <c r="C533" s="11">
        <f>DB!BF269</f>
        <v>-0.1423177920036249</v>
      </c>
      <c r="D533" s="11">
        <f>DB!BG269</f>
        <v>2.3946790165803879E-3</v>
      </c>
      <c r="E533" s="11">
        <f>DB!M269</f>
        <v>0.1723019612303282</v>
      </c>
      <c r="F533" s="179">
        <f>DB!N269</f>
        <v>1.088081810400395E-2</v>
      </c>
    </row>
    <row r="534" spans="1:6" x14ac:dyDescent="0.25">
      <c r="A534" s="70">
        <v>533</v>
      </c>
      <c r="B534" s="10" t="str">
        <f>DB!C270</f>
        <v>West Kowloon</v>
      </c>
      <c r="C534" s="11">
        <f>DB!BF270</f>
        <v>-0.13238632725259941</v>
      </c>
      <c r="D534" s="11">
        <f>DB!BG270</f>
        <v>2.395456281362065E-3</v>
      </c>
      <c r="E534" s="11">
        <f>DB!M270</f>
        <v>0.1723019612303282</v>
      </c>
      <c r="F534" s="179">
        <f>DB!N270</f>
        <v>1.088081810400395E-2</v>
      </c>
    </row>
    <row r="535" spans="1:6" x14ac:dyDescent="0.25">
      <c r="A535" s="174">
        <v>534</v>
      </c>
      <c r="B535" s="169" t="str">
        <f>DB!C271</f>
        <v>West Kowloon</v>
      </c>
      <c r="C535" s="170">
        <f>DB!BF271</f>
        <v>-0.1250842244732488</v>
      </c>
      <c r="D535" s="170">
        <f>DB!BG271</f>
        <v>2.400277751858095E-3</v>
      </c>
      <c r="E535" s="170">
        <f>DB!M271</f>
        <v>0.1723019612303282</v>
      </c>
      <c r="F535" s="182">
        <f>DB!N271</f>
        <v>1.088081810400395E-2</v>
      </c>
    </row>
    <row r="536" spans="1:6" x14ac:dyDescent="0.25">
      <c r="C536" s="4"/>
      <c r="D536" s="4"/>
      <c r="E536" s="4"/>
      <c r="F536" s="4"/>
    </row>
    <row r="537" spans="1:6" x14ac:dyDescent="0.25">
      <c r="C537" s="4"/>
      <c r="D537" s="4"/>
      <c r="E537" s="4"/>
      <c r="F537" s="4"/>
    </row>
    <row r="538" spans="1:6" x14ac:dyDescent="0.25">
      <c r="C538" s="4"/>
      <c r="D538" s="4"/>
      <c r="E538" s="4"/>
      <c r="F538" s="4"/>
    </row>
    <row r="539" spans="1:6" x14ac:dyDescent="0.25">
      <c r="C539" s="4"/>
      <c r="D539" s="4"/>
      <c r="E539" s="4"/>
      <c r="F539" s="4"/>
    </row>
    <row r="540" spans="1:6" x14ac:dyDescent="0.25">
      <c r="C540" s="4"/>
      <c r="D540" s="4"/>
      <c r="E540" s="4"/>
      <c r="F540" s="4"/>
    </row>
    <row r="541" spans="1:6" x14ac:dyDescent="0.25">
      <c r="C541" s="4"/>
      <c r="D541" s="4"/>
      <c r="E541" s="4"/>
      <c r="F541" s="4"/>
    </row>
    <row r="542" spans="1:6" x14ac:dyDescent="0.25">
      <c r="C542" s="4"/>
      <c r="D542" s="4"/>
      <c r="E542" s="4"/>
      <c r="F542" s="4"/>
    </row>
    <row r="543" spans="1:6" x14ac:dyDescent="0.25">
      <c r="C543" s="4"/>
      <c r="D543" s="4"/>
      <c r="E543" s="4"/>
      <c r="F543" s="4"/>
    </row>
    <row r="544" spans="1:6" x14ac:dyDescent="0.25">
      <c r="C544" s="4"/>
      <c r="D544" s="4"/>
      <c r="E544" s="4"/>
      <c r="F544" s="4"/>
    </row>
    <row r="545" spans="3:6" x14ac:dyDescent="0.25">
      <c r="C545" s="4"/>
      <c r="D545" s="4"/>
      <c r="E545" s="4"/>
      <c r="F545" s="4"/>
    </row>
    <row r="546" spans="3:6" x14ac:dyDescent="0.25">
      <c r="C546" s="4"/>
      <c r="D546" s="4"/>
      <c r="E546" s="4"/>
      <c r="F546" s="4"/>
    </row>
    <row r="547" spans="3:6" x14ac:dyDescent="0.25">
      <c r="C547" s="4"/>
      <c r="D547" s="4"/>
      <c r="E547" s="4"/>
      <c r="F547" s="4"/>
    </row>
    <row r="548" spans="3:6" x14ac:dyDescent="0.25">
      <c r="C548" s="4"/>
      <c r="D548" s="4"/>
      <c r="E548" s="4"/>
      <c r="F548" s="4"/>
    </row>
    <row r="549" spans="3:6" x14ac:dyDescent="0.25">
      <c r="C549" s="4"/>
      <c r="D549" s="4"/>
      <c r="E549" s="4"/>
      <c r="F549" s="4"/>
    </row>
    <row r="550" spans="3:6" x14ac:dyDescent="0.25">
      <c r="C550" s="4"/>
      <c r="D550" s="4"/>
      <c r="E550" s="4"/>
      <c r="F550" s="4"/>
    </row>
    <row r="551" spans="3:6" x14ac:dyDescent="0.25">
      <c r="C551" s="4"/>
      <c r="D551" s="4"/>
      <c r="E551" s="4"/>
      <c r="F551" s="4"/>
    </row>
    <row r="552" spans="3:6" x14ac:dyDescent="0.25">
      <c r="C552" s="4"/>
      <c r="D552" s="4"/>
      <c r="E552" s="4"/>
      <c r="F552" s="4"/>
    </row>
    <row r="553" spans="3:6" x14ac:dyDescent="0.25">
      <c r="C553" s="4"/>
      <c r="D553" s="4"/>
      <c r="E553" s="4"/>
      <c r="F553" s="4"/>
    </row>
    <row r="554" spans="3:6" x14ac:dyDescent="0.25">
      <c r="C554" s="4"/>
      <c r="D554" s="4"/>
      <c r="E554" s="4"/>
      <c r="F554" s="4"/>
    </row>
    <row r="555" spans="3:6" x14ac:dyDescent="0.25">
      <c r="C555" s="4"/>
      <c r="D555" s="4"/>
      <c r="E555" s="4"/>
      <c r="F555" s="4"/>
    </row>
    <row r="556" spans="3:6" x14ac:dyDescent="0.25">
      <c r="C556" s="4"/>
      <c r="D556" s="4"/>
      <c r="E556" s="4"/>
      <c r="F556" s="4"/>
    </row>
    <row r="557" spans="3:6" x14ac:dyDescent="0.25">
      <c r="C557" s="4"/>
      <c r="D557" s="4"/>
      <c r="E557" s="4"/>
      <c r="F557" s="4"/>
    </row>
    <row r="558" spans="3:6" x14ac:dyDescent="0.25">
      <c r="C558" s="4"/>
      <c r="D558" s="4"/>
      <c r="E558" s="4"/>
      <c r="F558" s="4"/>
    </row>
    <row r="559" spans="3:6" x14ac:dyDescent="0.25">
      <c r="C559" s="4"/>
      <c r="D559" s="4"/>
      <c r="E559" s="4"/>
      <c r="F559" s="4"/>
    </row>
    <row r="560" spans="3:6" x14ac:dyDescent="0.25">
      <c r="C560" s="4"/>
      <c r="D560" s="4"/>
      <c r="E560" s="4"/>
      <c r="F560" s="4"/>
    </row>
    <row r="561" spans="3:6" x14ac:dyDescent="0.25">
      <c r="C561" s="4"/>
      <c r="D561" s="4"/>
      <c r="E561" s="4"/>
      <c r="F561" s="4"/>
    </row>
    <row r="562" spans="3:6" x14ac:dyDescent="0.25">
      <c r="C562" s="4"/>
      <c r="D562" s="4"/>
      <c r="E562" s="4"/>
      <c r="F562" s="4"/>
    </row>
    <row r="563" spans="3:6" x14ac:dyDescent="0.25">
      <c r="C563" s="4"/>
      <c r="D563" s="4"/>
      <c r="E563" s="4"/>
      <c r="F563" s="4"/>
    </row>
    <row r="564" spans="3:6" x14ac:dyDescent="0.25">
      <c r="C564" s="4"/>
      <c r="D564" s="4"/>
      <c r="E564" s="4"/>
      <c r="F564" s="4"/>
    </row>
    <row r="565" spans="3:6" x14ac:dyDescent="0.25">
      <c r="C565" s="4"/>
      <c r="D565" s="4"/>
      <c r="E565" s="4"/>
      <c r="F565" s="4"/>
    </row>
    <row r="566" spans="3:6" x14ac:dyDescent="0.25">
      <c r="C566" s="4"/>
      <c r="D566" s="4"/>
      <c r="E566" s="4"/>
      <c r="F566" s="4"/>
    </row>
    <row r="567" spans="3:6" x14ac:dyDescent="0.25">
      <c r="C567" s="4"/>
      <c r="D567" s="4"/>
      <c r="E567" s="4"/>
      <c r="F567" s="4"/>
    </row>
    <row r="568" spans="3:6" x14ac:dyDescent="0.25">
      <c r="C568" s="4"/>
      <c r="D568" s="4"/>
      <c r="E568" s="4"/>
      <c r="F568" s="4"/>
    </row>
    <row r="569" spans="3:6" x14ac:dyDescent="0.25">
      <c r="C569" s="4"/>
      <c r="D569" s="4"/>
      <c r="E569" s="4"/>
      <c r="F569" s="4"/>
    </row>
    <row r="570" spans="3:6" x14ac:dyDescent="0.25">
      <c r="C570" s="4"/>
      <c r="D570" s="4"/>
      <c r="E570" s="4"/>
      <c r="F570" s="4"/>
    </row>
    <row r="571" spans="3:6" x14ac:dyDescent="0.25">
      <c r="C571" s="4"/>
      <c r="D571" s="4"/>
      <c r="E571" s="4"/>
      <c r="F571" s="4"/>
    </row>
    <row r="572" spans="3:6" x14ac:dyDescent="0.25">
      <c r="C572" s="4"/>
      <c r="D572" s="4"/>
      <c r="E572" s="4"/>
      <c r="F572" s="4"/>
    </row>
    <row r="573" spans="3:6" x14ac:dyDescent="0.25">
      <c r="C573" s="4"/>
      <c r="D573" s="4"/>
      <c r="E573" s="4"/>
      <c r="F573" s="4"/>
    </row>
    <row r="574" spans="3:6" x14ac:dyDescent="0.25">
      <c r="C574" s="4"/>
      <c r="D574" s="4"/>
      <c r="E574" s="4"/>
      <c r="F574" s="4"/>
    </row>
    <row r="575" spans="3:6" x14ac:dyDescent="0.25">
      <c r="C575" s="4"/>
      <c r="D575" s="4"/>
      <c r="E575" s="4"/>
      <c r="F575" s="4"/>
    </row>
    <row r="576" spans="3:6" x14ac:dyDescent="0.25">
      <c r="C576" s="4"/>
      <c r="D576" s="4"/>
      <c r="E576" s="4"/>
      <c r="F576" s="4"/>
    </row>
    <row r="577" spans="3:6" x14ac:dyDescent="0.25">
      <c r="C577" s="4"/>
      <c r="D577" s="4"/>
      <c r="E577" s="4"/>
      <c r="F577" s="4"/>
    </row>
    <row r="578" spans="3:6" x14ac:dyDescent="0.25">
      <c r="C578" s="4"/>
      <c r="D578" s="4"/>
      <c r="E578" s="4"/>
      <c r="F578" s="4"/>
    </row>
    <row r="579" spans="3:6" x14ac:dyDescent="0.25">
      <c r="C579" s="4"/>
      <c r="D579" s="4"/>
      <c r="E579" s="4"/>
      <c r="F579" s="4"/>
    </row>
    <row r="580" spans="3:6" x14ac:dyDescent="0.25">
      <c r="C580" s="4"/>
      <c r="D580" s="4"/>
      <c r="E580" s="4"/>
      <c r="F580" s="4"/>
    </row>
    <row r="581" spans="3:6" x14ac:dyDescent="0.25">
      <c r="C581" s="4"/>
      <c r="D581" s="4"/>
      <c r="E581" s="4"/>
      <c r="F581" s="4"/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9D10E-61E9-4BDE-A43F-B7CF420FC5D5}">
  <sheetPr>
    <tabColor theme="7"/>
  </sheetPr>
  <dimension ref="A1:AJ157"/>
  <sheetViews>
    <sheetView zoomScaleNormal="100" workbookViewId="0">
      <selection activeCell="N24" sqref="N24"/>
    </sheetView>
  </sheetViews>
  <sheetFormatPr baseColWidth="10" defaultRowHeight="15" x14ac:dyDescent="0.25"/>
  <cols>
    <col min="2" max="2" width="18.140625" customWidth="1"/>
  </cols>
  <sheetData>
    <row r="1" spans="1:36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  <c r="AH1" t="s">
        <v>86</v>
      </c>
      <c r="AI1" t="s">
        <v>401</v>
      </c>
      <c r="AJ1" t="s">
        <v>290</v>
      </c>
    </row>
    <row r="2" spans="1:36" x14ac:dyDescent="0.25">
      <c r="A2" s="55"/>
      <c r="B2" s="56"/>
      <c r="C2" s="56" t="s">
        <v>149</v>
      </c>
      <c r="D2" s="56" t="s">
        <v>149</v>
      </c>
      <c r="E2" s="56" t="s">
        <v>149</v>
      </c>
      <c r="F2" s="56" t="s">
        <v>149</v>
      </c>
      <c r="G2" s="56" t="s">
        <v>149</v>
      </c>
      <c r="H2" s="56" t="s">
        <v>149</v>
      </c>
      <c r="I2" s="56" t="s">
        <v>149</v>
      </c>
      <c r="J2" s="56" t="s">
        <v>149</v>
      </c>
      <c r="K2" s="56" t="s">
        <v>149</v>
      </c>
      <c r="L2" s="56" t="s">
        <v>149</v>
      </c>
      <c r="M2" s="56" t="s">
        <v>246</v>
      </c>
      <c r="N2" s="56" t="s">
        <v>567</v>
      </c>
      <c r="O2" s="56" t="s">
        <v>608</v>
      </c>
      <c r="P2" s="125" t="s">
        <v>406</v>
      </c>
      <c r="V2" s="1"/>
      <c r="AH2">
        <v>605</v>
      </c>
      <c r="AI2">
        <v>0.103588888372105</v>
      </c>
      <c r="AJ2">
        <v>0.80034129692832701</v>
      </c>
    </row>
    <row r="3" spans="1:36" ht="15.75" thickBot="1" x14ac:dyDescent="0.3">
      <c r="A3" s="29"/>
      <c r="B3" s="30" t="s">
        <v>112</v>
      </c>
      <c r="C3" s="30" t="s">
        <v>608</v>
      </c>
      <c r="D3" s="30" t="s">
        <v>608</v>
      </c>
      <c r="E3" s="30" t="s">
        <v>608</v>
      </c>
      <c r="F3" s="30">
        <v>0.2</v>
      </c>
      <c r="G3" s="30">
        <v>2.66</v>
      </c>
      <c r="H3" s="74">
        <f>0.131538140212149^2 / (0.099*0.168)</f>
        <v>1.0403007654203325</v>
      </c>
      <c r="I3" s="30">
        <v>1.7</v>
      </c>
      <c r="J3" s="30">
        <v>0.157</v>
      </c>
      <c r="K3" s="30">
        <v>0.82</v>
      </c>
      <c r="L3" s="30">
        <v>0.52</v>
      </c>
      <c r="M3" s="30" t="s">
        <v>149</v>
      </c>
      <c r="N3" s="30" t="s">
        <v>149</v>
      </c>
      <c r="O3" s="30" t="s">
        <v>149</v>
      </c>
      <c r="P3" s="73" t="s">
        <v>400</v>
      </c>
      <c r="V3" s="1"/>
      <c r="AH3">
        <v>607</v>
      </c>
      <c r="AI3">
        <v>0.134139805365076</v>
      </c>
      <c r="AJ3">
        <v>0.79419795221842904</v>
      </c>
    </row>
    <row r="4" spans="1:36" x14ac:dyDescent="0.25">
      <c r="V4" s="1"/>
      <c r="AH4">
        <v>614</v>
      </c>
      <c r="AI4">
        <v>0.16768572889783501</v>
      </c>
      <c r="AJ4">
        <v>0.79112627986348105</v>
      </c>
    </row>
    <row r="5" spans="1:36" ht="16.5" thickBot="1" x14ac:dyDescent="0.3">
      <c r="P5" s="9"/>
      <c r="V5" s="1"/>
      <c r="AH5">
        <v>615</v>
      </c>
      <c r="AI5">
        <v>0.197662562244281</v>
      </c>
      <c r="AJ5">
        <v>0.79061433447098906</v>
      </c>
    </row>
    <row r="6" spans="1:36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98" t="s">
        <v>572</v>
      </c>
      <c r="K6" s="98" t="s">
        <v>574</v>
      </c>
      <c r="L6" s="22" t="s">
        <v>573</v>
      </c>
      <c r="M6" s="209" t="s">
        <v>402</v>
      </c>
      <c r="N6" s="209" t="s">
        <v>117</v>
      </c>
      <c r="O6" s="209" t="s">
        <v>403</v>
      </c>
      <c r="P6" s="209" t="s">
        <v>404</v>
      </c>
      <c r="Q6" s="209" t="s">
        <v>405</v>
      </c>
      <c r="V6" s="1"/>
      <c r="AH6">
        <v>625</v>
      </c>
      <c r="AI6">
        <v>0.27789650111745201</v>
      </c>
      <c r="AJ6">
        <v>0.77372013651877103</v>
      </c>
    </row>
    <row r="7" spans="1:36" x14ac:dyDescent="0.25">
      <c r="B7" s="55">
        <v>1</v>
      </c>
      <c r="C7" s="56" t="s">
        <v>119</v>
      </c>
      <c r="D7" s="56">
        <f>4*98.1</f>
        <v>392.4</v>
      </c>
      <c r="E7" s="57">
        <f>N7</f>
        <v>6.25E-2</v>
      </c>
      <c r="F7" s="127">
        <f>D7</f>
        <v>392.4</v>
      </c>
      <c r="G7" s="57">
        <v>0.73699999999999999</v>
      </c>
      <c r="H7" s="56" t="s">
        <v>149</v>
      </c>
      <c r="I7" s="59" t="s">
        <v>196</v>
      </c>
      <c r="J7" s="56" t="s">
        <v>149</v>
      </c>
      <c r="K7" s="57" t="s">
        <v>149</v>
      </c>
      <c r="L7" s="60" t="s">
        <v>149</v>
      </c>
      <c r="M7" s="209">
        <v>30</v>
      </c>
      <c r="N7" s="210">
        <f>(O7*98.1)/(2*D7)</f>
        <v>6.25E-2</v>
      </c>
      <c r="O7" s="209">
        <f t="shared" ref="O7:O22" si="0">AVERAGE(P7:Q7)</f>
        <v>0.5</v>
      </c>
      <c r="P7" s="209">
        <v>0</v>
      </c>
      <c r="Q7" s="209">
        <v>1</v>
      </c>
      <c r="V7" s="1"/>
      <c r="AH7">
        <v>624</v>
      </c>
      <c r="AI7">
        <v>0.32757548785241702</v>
      </c>
      <c r="AJ7">
        <v>0.77372013651877103</v>
      </c>
    </row>
    <row r="8" spans="1:36" x14ac:dyDescent="0.25">
      <c r="B8" s="27">
        <v>2</v>
      </c>
      <c r="C8" s="10" t="s">
        <v>119</v>
      </c>
      <c r="D8" s="10">
        <f t="shared" ref="D8:D22" si="1">4*98.1</f>
        <v>392.4</v>
      </c>
      <c r="E8" s="11">
        <f t="shared" ref="E8:E22" si="2">N8</f>
        <v>0.10312499999999999</v>
      </c>
      <c r="F8" s="41">
        <f t="shared" ref="F8:F22" si="3">D8</f>
        <v>392.4</v>
      </c>
      <c r="G8" s="11">
        <v>0.73699999999999999</v>
      </c>
      <c r="H8" s="10">
        <v>10</v>
      </c>
      <c r="I8" s="40" t="s">
        <v>196</v>
      </c>
      <c r="J8" s="10">
        <v>1</v>
      </c>
      <c r="K8" s="11">
        <f>AVERAGE(G8:G10)</f>
        <v>0.73166666666666658</v>
      </c>
      <c r="L8" s="28" t="str">
        <f t="shared" ref="L8:L17" si="4">_xlfn.CONCAT("p_eff = ",F8," , e0_prom = ",ROUND(K8,3))</f>
        <v>p_eff = 392.4 , e0_prom = 0.732</v>
      </c>
      <c r="M8" s="209">
        <v>30</v>
      </c>
      <c r="N8" s="210">
        <f>(O8*98.1)/(2*D8)</f>
        <v>0.10312499999999999</v>
      </c>
      <c r="O8" s="209">
        <f t="shared" si="0"/>
        <v>0.82499999999999996</v>
      </c>
      <c r="P8" s="209">
        <v>0</v>
      </c>
      <c r="Q8" s="209">
        <v>1.65</v>
      </c>
      <c r="V8" s="1"/>
      <c r="AH8">
        <v>626</v>
      </c>
      <c r="AI8">
        <v>0.35985503037378802</v>
      </c>
      <c r="AJ8">
        <v>0.76962457337883905</v>
      </c>
    </row>
    <row r="9" spans="1:36" x14ac:dyDescent="0.25">
      <c r="B9" s="27">
        <v>3</v>
      </c>
      <c r="C9" s="10" t="s">
        <v>119</v>
      </c>
      <c r="D9" s="10">
        <f t="shared" si="1"/>
        <v>392.4</v>
      </c>
      <c r="E9" s="11">
        <f t="shared" si="2"/>
        <v>0.10312499999999999</v>
      </c>
      <c r="F9" s="41">
        <f t="shared" si="3"/>
        <v>392.4</v>
      </c>
      <c r="G9" s="11">
        <v>0.72899999999999998</v>
      </c>
      <c r="H9" s="10">
        <v>12</v>
      </c>
      <c r="I9" s="40" t="s">
        <v>196</v>
      </c>
      <c r="J9" s="10">
        <v>1</v>
      </c>
      <c r="K9" s="11">
        <f>AVERAGE(G8:G10)</f>
        <v>0.73166666666666658</v>
      </c>
      <c r="L9" s="28" t="str">
        <f t="shared" si="4"/>
        <v>p_eff = 392.4 , e0_prom = 0.732</v>
      </c>
      <c r="M9" s="209">
        <v>33</v>
      </c>
      <c r="N9" s="210">
        <f t="shared" ref="N9:N22" si="5">(O9*98.1)/(2*D9)</f>
        <v>0.10312499999999999</v>
      </c>
      <c r="O9" s="209">
        <f t="shared" si="0"/>
        <v>0.82499999999999996</v>
      </c>
      <c r="P9" s="209">
        <v>0</v>
      </c>
      <c r="Q9" s="209">
        <v>1.65</v>
      </c>
      <c r="V9" s="1"/>
      <c r="AH9">
        <v>608</v>
      </c>
      <c r="AI9">
        <v>0.40949615440471998</v>
      </c>
      <c r="AJ9">
        <v>0.77218430034129604</v>
      </c>
    </row>
    <row r="10" spans="1:36" x14ac:dyDescent="0.25">
      <c r="B10" s="27">
        <v>4</v>
      </c>
      <c r="C10" s="10" t="s">
        <v>119</v>
      </c>
      <c r="D10" s="10">
        <f t="shared" si="1"/>
        <v>392.4</v>
      </c>
      <c r="E10" s="11">
        <f t="shared" si="2"/>
        <v>0.10875</v>
      </c>
      <c r="F10" s="41">
        <f t="shared" si="3"/>
        <v>392.4</v>
      </c>
      <c r="G10" s="11">
        <v>0.72899999999999998</v>
      </c>
      <c r="H10" s="10">
        <v>7</v>
      </c>
      <c r="I10" s="40" t="s">
        <v>196</v>
      </c>
      <c r="J10" s="10">
        <v>1</v>
      </c>
      <c r="K10" s="11">
        <f>AVERAGE(G8:G10)</f>
        <v>0.73166666666666658</v>
      </c>
      <c r="L10" s="28" t="str">
        <f t="shared" si="4"/>
        <v>p_eff = 392.4 , e0_prom = 0.732</v>
      </c>
      <c r="M10" s="209">
        <v>33</v>
      </c>
      <c r="N10" s="210">
        <f t="shared" si="5"/>
        <v>0.10875</v>
      </c>
      <c r="O10" s="209">
        <f t="shared" si="0"/>
        <v>0.87</v>
      </c>
      <c r="P10" s="209">
        <v>0</v>
      </c>
      <c r="Q10" s="209">
        <v>1.74</v>
      </c>
      <c r="V10" s="1"/>
      <c r="AH10">
        <v>603</v>
      </c>
      <c r="AI10">
        <v>0.49417661554082198</v>
      </c>
      <c r="AJ10">
        <v>0.76962457337883905</v>
      </c>
    </row>
    <row r="11" spans="1:36" x14ac:dyDescent="0.25">
      <c r="B11" s="27">
        <v>5</v>
      </c>
      <c r="C11" s="10" t="s">
        <v>119</v>
      </c>
      <c r="D11" s="10">
        <f t="shared" si="1"/>
        <v>392.4</v>
      </c>
      <c r="E11" s="11">
        <f t="shared" si="2"/>
        <v>0.09</v>
      </c>
      <c r="F11" s="41">
        <f t="shared" si="3"/>
        <v>392.4</v>
      </c>
      <c r="G11" s="11">
        <v>0.755</v>
      </c>
      <c r="H11" s="10">
        <v>6</v>
      </c>
      <c r="I11" s="40" t="s">
        <v>196</v>
      </c>
      <c r="J11" s="10" t="s">
        <v>149</v>
      </c>
      <c r="K11" s="11" t="s">
        <v>149</v>
      </c>
      <c r="L11" s="28" t="s">
        <v>149</v>
      </c>
      <c r="M11" s="209">
        <v>25</v>
      </c>
      <c r="N11" s="210">
        <f t="shared" si="5"/>
        <v>0.09</v>
      </c>
      <c r="O11" s="209">
        <f t="shared" si="0"/>
        <v>0.72</v>
      </c>
      <c r="P11" s="209">
        <v>0</v>
      </c>
      <c r="Q11" s="209">
        <v>1.44</v>
      </c>
      <c r="V11" s="1"/>
      <c r="AH11">
        <v>632</v>
      </c>
      <c r="AI11">
        <v>0.53653288970842306</v>
      </c>
      <c r="AJ11">
        <v>0.78191126279863399</v>
      </c>
    </row>
    <row r="12" spans="1:36" x14ac:dyDescent="0.25">
      <c r="B12" s="154">
        <v>6</v>
      </c>
      <c r="C12" s="155" t="s">
        <v>119</v>
      </c>
      <c r="D12" s="155">
        <f>10*98.1</f>
        <v>981</v>
      </c>
      <c r="E12" s="156">
        <f t="shared" si="2"/>
        <v>0.12875</v>
      </c>
      <c r="F12" s="159">
        <f t="shared" si="3"/>
        <v>981</v>
      </c>
      <c r="G12" s="156">
        <v>0.69199999999999995</v>
      </c>
      <c r="H12" s="155">
        <v>4</v>
      </c>
      <c r="I12" s="157" t="s">
        <v>196</v>
      </c>
      <c r="J12" s="155" t="s">
        <v>149</v>
      </c>
      <c r="K12" s="156" t="s">
        <v>149</v>
      </c>
      <c r="L12" s="158" t="s">
        <v>149</v>
      </c>
      <c r="M12" s="209">
        <v>44</v>
      </c>
      <c r="N12" s="210">
        <f t="shared" si="5"/>
        <v>0.12875</v>
      </c>
      <c r="O12" s="209">
        <f t="shared" si="0"/>
        <v>2.5750000000000002</v>
      </c>
      <c r="P12" s="209">
        <v>0</v>
      </c>
      <c r="Q12" s="209">
        <v>5.15</v>
      </c>
      <c r="V12" s="1"/>
      <c r="AH12">
        <v>613</v>
      </c>
      <c r="AI12">
        <v>0.66287670628876605</v>
      </c>
      <c r="AJ12">
        <v>0.76092150170648398</v>
      </c>
    </row>
    <row r="13" spans="1:36" x14ac:dyDescent="0.25">
      <c r="B13" s="27">
        <v>7</v>
      </c>
      <c r="C13" s="10" t="s">
        <v>119</v>
      </c>
      <c r="D13" s="10">
        <f t="shared" si="1"/>
        <v>392.4</v>
      </c>
      <c r="E13" s="11">
        <f t="shared" si="2"/>
        <v>0.10625</v>
      </c>
      <c r="F13" s="41">
        <f t="shared" si="3"/>
        <v>392.4</v>
      </c>
      <c r="G13" s="11">
        <v>0.71499999999999997</v>
      </c>
      <c r="H13" s="10">
        <v>24</v>
      </c>
      <c r="I13" s="40" t="s">
        <v>196</v>
      </c>
      <c r="J13" s="10">
        <v>2</v>
      </c>
      <c r="K13" s="11">
        <f>AVERAGE(G13:G14)</f>
        <v>0.71799999999999997</v>
      </c>
      <c r="L13" s="28" t="str">
        <f t="shared" si="4"/>
        <v>p_eff = 392.4 , e0_prom = 0.718</v>
      </c>
      <c r="M13" s="209">
        <v>37</v>
      </c>
      <c r="N13" s="210">
        <f t="shared" si="5"/>
        <v>0.10625</v>
      </c>
      <c r="O13" s="209">
        <f t="shared" si="0"/>
        <v>0.85</v>
      </c>
      <c r="P13" s="209">
        <v>0.7</v>
      </c>
      <c r="Q13" s="209">
        <v>1</v>
      </c>
      <c r="V13" s="1"/>
      <c r="AH13">
        <v>611</v>
      </c>
      <c r="AI13">
        <v>3.6410450167095001</v>
      </c>
      <c r="AJ13">
        <v>0.74402730375426596</v>
      </c>
    </row>
    <row r="14" spans="1:36" x14ac:dyDescent="0.25">
      <c r="B14" s="27">
        <v>8</v>
      </c>
      <c r="C14" s="10" t="s">
        <v>119</v>
      </c>
      <c r="D14" s="10">
        <f t="shared" si="1"/>
        <v>392.4</v>
      </c>
      <c r="E14" s="11">
        <f t="shared" si="2"/>
        <v>0.15</v>
      </c>
      <c r="F14" s="41">
        <f t="shared" si="3"/>
        <v>392.4</v>
      </c>
      <c r="G14" s="11">
        <v>0.72099999999999997</v>
      </c>
      <c r="H14" s="10">
        <v>5</v>
      </c>
      <c r="I14" s="40" t="s">
        <v>196</v>
      </c>
      <c r="J14" s="10">
        <v>2</v>
      </c>
      <c r="K14" s="11">
        <f>AVERAGE(G13:G14)</f>
        <v>0.71799999999999997</v>
      </c>
      <c r="L14" s="28" t="str">
        <f t="shared" si="4"/>
        <v>p_eff = 392.4 , e0_prom = 0.718</v>
      </c>
      <c r="M14" s="211">
        <v>35</v>
      </c>
      <c r="N14" s="210">
        <f t="shared" si="5"/>
        <v>0.15</v>
      </c>
      <c r="O14" s="209">
        <f t="shared" si="0"/>
        <v>1.2</v>
      </c>
      <c r="P14" s="209">
        <v>1</v>
      </c>
      <c r="Q14" s="209">
        <v>1.4</v>
      </c>
      <c r="V14" s="1"/>
      <c r="AH14">
        <v>612</v>
      </c>
      <c r="AI14">
        <v>4.04710295544084</v>
      </c>
      <c r="AJ14">
        <v>0.73788395904436799</v>
      </c>
    </row>
    <row r="15" spans="1:36" x14ac:dyDescent="0.25">
      <c r="B15" s="27">
        <v>11</v>
      </c>
      <c r="C15" s="10" t="s">
        <v>119</v>
      </c>
      <c r="D15" s="10">
        <f t="shared" si="1"/>
        <v>392.4</v>
      </c>
      <c r="E15" s="11">
        <f t="shared" si="2"/>
        <v>0.15000000000000002</v>
      </c>
      <c r="F15" s="41">
        <f t="shared" si="3"/>
        <v>392.4</v>
      </c>
      <c r="G15" s="11">
        <f>$K$3-M15/100*($K$3-$L$3)</f>
        <v>0.65500000000000003</v>
      </c>
      <c r="H15" s="10">
        <v>19</v>
      </c>
      <c r="I15" s="40" t="s">
        <v>196</v>
      </c>
      <c r="J15" s="10">
        <v>3</v>
      </c>
      <c r="K15" s="11">
        <f>AVERAGE(G15:G17)</f>
        <v>0.63800000000000001</v>
      </c>
      <c r="L15" s="28" t="str">
        <f t="shared" si="4"/>
        <v>p_eff = 392.4 , e0_prom = 0.638</v>
      </c>
      <c r="M15" s="211">
        <v>55</v>
      </c>
      <c r="N15" s="210">
        <f t="shared" si="5"/>
        <v>0.15000000000000002</v>
      </c>
      <c r="O15" s="209">
        <f t="shared" si="0"/>
        <v>1.2000000000000002</v>
      </c>
      <c r="P15" s="209">
        <v>0.8</v>
      </c>
      <c r="Q15" s="209">
        <v>1.6</v>
      </c>
      <c r="AH15">
        <v>631</v>
      </c>
      <c r="AI15">
        <v>5.1189950138571598</v>
      </c>
      <c r="AJ15">
        <v>0.72866894197952203</v>
      </c>
    </row>
    <row r="16" spans="1:36" x14ac:dyDescent="0.25">
      <c r="B16" s="27">
        <v>12</v>
      </c>
      <c r="C16" s="10" t="s">
        <v>119</v>
      </c>
      <c r="D16" s="10">
        <f t="shared" si="1"/>
        <v>392.4</v>
      </c>
      <c r="E16" s="11">
        <f t="shared" si="2"/>
        <v>0.17499999999999999</v>
      </c>
      <c r="F16" s="41">
        <f t="shared" si="3"/>
        <v>392.4</v>
      </c>
      <c r="G16" s="11">
        <f t="shared" ref="G16:G22" si="6">$K$3-M16/100*($K$3-$L$3)</f>
        <v>0.63400000000000001</v>
      </c>
      <c r="H16" s="10">
        <v>5</v>
      </c>
      <c r="I16" s="40" t="s">
        <v>196</v>
      </c>
      <c r="J16" s="10">
        <v>3</v>
      </c>
      <c r="K16" s="11">
        <f>AVERAGE(G15:G17)</f>
        <v>0.63800000000000001</v>
      </c>
      <c r="L16" s="28" t="str">
        <f t="shared" si="4"/>
        <v>p_eff = 392.4 , e0_prom = 0.638</v>
      </c>
      <c r="M16" s="211">
        <v>62</v>
      </c>
      <c r="N16" s="210">
        <f t="shared" si="5"/>
        <v>0.17499999999999999</v>
      </c>
      <c r="O16" s="209">
        <f t="shared" si="0"/>
        <v>1.4</v>
      </c>
      <c r="P16" s="209">
        <v>1.2</v>
      </c>
      <c r="Q16" s="209">
        <v>1.6</v>
      </c>
    </row>
    <row r="17" spans="1:17" x14ac:dyDescent="0.25">
      <c r="B17" s="27">
        <v>13</v>
      </c>
      <c r="C17" s="10" t="s">
        <v>119</v>
      </c>
      <c r="D17" s="10">
        <f t="shared" si="1"/>
        <v>392.4</v>
      </c>
      <c r="E17" s="11">
        <f t="shared" si="2"/>
        <v>0.17499999999999999</v>
      </c>
      <c r="F17" s="41">
        <f t="shared" si="3"/>
        <v>392.4</v>
      </c>
      <c r="G17" s="11">
        <f t="shared" si="6"/>
        <v>0.625</v>
      </c>
      <c r="H17" s="10">
        <v>13</v>
      </c>
      <c r="I17" s="40" t="s">
        <v>196</v>
      </c>
      <c r="J17" s="10">
        <v>3</v>
      </c>
      <c r="K17" s="11">
        <f>AVERAGE(G15:G17)</f>
        <v>0.63800000000000001</v>
      </c>
      <c r="L17" s="28" t="str">
        <f t="shared" si="4"/>
        <v>p_eff = 392.4 , e0_prom = 0.638</v>
      </c>
      <c r="M17" s="211">
        <v>65</v>
      </c>
      <c r="N17" s="210">
        <f t="shared" si="5"/>
        <v>0.17499999999999999</v>
      </c>
      <c r="O17" s="209">
        <f t="shared" si="0"/>
        <v>1.4</v>
      </c>
      <c r="P17" s="209">
        <v>1.2</v>
      </c>
      <c r="Q17" s="209">
        <v>1.6</v>
      </c>
    </row>
    <row r="18" spans="1:17" x14ac:dyDescent="0.25">
      <c r="B18" s="27">
        <v>14</v>
      </c>
      <c r="C18" s="10" t="s">
        <v>119</v>
      </c>
      <c r="D18" s="10">
        <f t="shared" si="1"/>
        <v>392.4</v>
      </c>
      <c r="E18" s="11">
        <f t="shared" si="2"/>
        <v>0.32500000000000001</v>
      </c>
      <c r="F18" s="41">
        <f t="shared" si="3"/>
        <v>392.4</v>
      </c>
      <c r="G18" s="11">
        <f t="shared" si="6"/>
        <v>0.52</v>
      </c>
      <c r="H18" s="10" t="s">
        <v>560</v>
      </c>
      <c r="I18" s="40" t="s">
        <v>196</v>
      </c>
      <c r="J18" s="10" t="s">
        <v>149</v>
      </c>
      <c r="K18" s="11" t="s">
        <v>149</v>
      </c>
      <c r="L18" s="28" t="s">
        <v>149</v>
      </c>
      <c r="M18" s="211">
        <v>100</v>
      </c>
      <c r="N18" s="210">
        <f t="shared" si="5"/>
        <v>0.32500000000000001</v>
      </c>
      <c r="O18" s="209">
        <f t="shared" si="0"/>
        <v>2.6</v>
      </c>
      <c r="P18" s="209">
        <v>2</v>
      </c>
      <c r="Q18" s="209">
        <v>3.2</v>
      </c>
    </row>
    <row r="19" spans="1:17" x14ac:dyDescent="0.25">
      <c r="B19" s="27">
        <v>15</v>
      </c>
      <c r="C19" s="10" t="s">
        <v>119</v>
      </c>
      <c r="D19" s="10">
        <f t="shared" si="1"/>
        <v>392.4</v>
      </c>
      <c r="E19" s="11">
        <f t="shared" si="2"/>
        <v>0.17499999999999999</v>
      </c>
      <c r="F19" s="41">
        <f t="shared" si="3"/>
        <v>392.4</v>
      </c>
      <c r="G19" s="11">
        <f t="shared" si="6"/>
        <v>0.66999999999999993</v>
      </c>
      <c r="H19" s="10">
        <v>1</v>
      </c>
      <c r="I19" s="40" t="s">
        <v>196</v>
      </c>
      <c r="J19" s="10" t="s">
        <v>149</v>
      </c>
      <c r="K19" s="11" t="s">
        <v>149</v>
      </c>
      <c r="L19" s="28" t="s">
        <v>149</v>
      </c>
      <c r="M19" s="211">
        <v>50</v>
      </c>
      <c r="N19" s="210">
        <f t="shared" si="5"/>
        <v>0.17499999999999999</v>
      </c>
      <c r="O19" s="209">
        <f t="shared" si="0"/>
        <v>1.4</v>
      </c>
      <c r="P19" s="209">
        <v>1.2</v>
      </c>
      <c r="Q19" s="209">
        <v>1.6</v>
      </c>
    </row>
    <row r="20" spans="1:17" x14ac:dyDescent="0.25">
      <c r="B20" s="27">
        <v>16</v>
      </c>
      <c r="C20" s="10" t="s">
        <v>119</v>
      </c>
      <c r="D20" s="10">
        <f t="shared" si="1"/>
        <v>392.4</v>
      </c>
      <c r="E20" s="11">
        <f t="shared" si="2"/>
        <v>0.18749999999999997</v>
      </c>
      <c r="F20" s="41">
        <f t="shared" si="3"/>
        <v>392.4</v>
      </c>
      <c r="G20" s="11">
        <f t="shared" si="6"/>
        <v>0.60399999999999998</v>
      </c>
      <c r="H20" s="10">
        <v>10</v>
      </c>
      <c r="I20" s="40" t="s">
        <v>196</v>
      </c>
      <c r="J20" s="10" t="s">
        <v>149</v>
      </c>
      <c r="K20" s="11" t="s">
        <v>149</v>
      </c>
      <c r="L20" s="28" t="s">
        <v>149</v>
      </c>
      <c r="M20" s="211">
        <v>72</v>
      </c>
      <c r="N20" s="210">
        <f t="shared" si="5"/>
        <v>0.18749999999999997</v>
      </c>
      <c r="O20" s="209">
        <f t="shared" si="0"/>
        <v>1.5</v>
      </c>
      <c r="P20" s="209">
        <v>1.4</v>
      </c>
      <c r="Q20" s="209">
        <v>1.6</v>
      </c>
    </row>
    <row r="21" spans="1:17" x14ac:dyDescent="0.25">
      <c r="B21" s="27">
        <v>17</v>
      </c>
      <c r="C21" s="10" t="s">
        <v>119</v>
      </c>
      <c r="D21" s="10">
        <f t="shared" si="1"/>
        <v>392.4</v>
      </c>
      <c r="E21" s="11">
        <f t="shared" si="2"/>
        <v>0.17499999999999999</v>
      </c>
      <c r="F21" s="41">
        <f t="shared" si="3"/>
        <v>392.4</v>
      </c>
      <c r="G21" s="11">
        <f t="shared" si="6"/>
        <v>0.66999999999999993</v>
      </c>
      <c r="H21" s="10">
        <v>5</v>
      </c>
      <c r="I21" s="40" t="s">
        <v>196</v>
      </c>
      <c r="J21" s="10" t="s">
        <v>149</v>
      </c>
      <c r="K21" s="11" t="s">
        <v>149</v>
      </c>
      <c r="L21" s="28" t="s">
        <v>149</v>
      </c>
      <c r="M21" s="211">
        <v>50</v>
      </c>
      <c r="N21" s="210">
        <f t="shared" si="5"/>
        <v>0.17499999999999999</v>
      </c>
      <c r="O21" s="209">
        <f t="shared" si="0"/>
        <v>1.4</v>
      </c>
      <c r="P21" s="209">
        <v>1.2</v>
      </c>
      <c r="Q21" s="209">
        <v>1.6</v>
      </c>
    </row>
    <row r="22" spans="1:17" ht="15.75" thickBot="1" x14ac:dyDescent="0.3">
      <c r="B22" s="29">
        <v>18</v>
      </c>
      <c r="C22" s="30" t="s">
        <v>119</v>
      </c>
      <c r="D22" s="30">
        <f t="shared" si="1"/>
        <v>392.4</v>
      </c>
      <c r="E22" s="53">
        <f t="shared" si="2"/>
        <v>0.23749999999999999</v>
      </c>
      <c r="F22" s="43">
        <f t="shared" si="3"/>
        <v>392.4</v>
      </c>
      <c r="G22" s="53">
        <f t="shared" si="6"/>
        <v>0.56200000000000006</v>
      </c>
      <c r="H22" s="30">
        <v>36</v>
      </c>
      <c r="I22" s="42" t="s">
        <v>196</v>
      </c>
      <c r="J22" s="30" t="s">
        <v>149</v>
      </c>
      <c r="K22" s="53" t="s">
        <v>149</v>
      </c>
      <c r="L22" s="31" t="s">
        <v>149</v>
      </c>
      <c r="M22" s="211">
        <v>86</v>
      </c>
      <c r="N22" s="210">
        <f t="shared" si="5"/>
        <v>0.23749999999999999</v>
      </c>
      <c r="O22" s="209">
        <f t="shared" si="0"/>
        <v>1.9</v>
      </c>
      <c r="P22" s="209">
        <v>1.9</v>
      </c>
      <c r="Q22" s="209">
        <v>1.9</v>
      </c>
    </row>
    <row r="23" spans="1:17" ht="15.75" thickBot="1" x14ac:dyDescent="0.3"/>
    <row r="24" spans="1:17" ht="15.75" thickBot="1" x14ac:dyDescent="0.3">
      <c r="A24" s="20" t="s">
        <v>229</v>
      </c>
      <c r="B24" s="21" t="s">
        <v>185</v>
      </c>
      <c r="C24" s="22" t="s">
        <v>25</v>
      </c>
    </row>
    <row r="25" spans="1:17" x14ac:dyDescent="0.25">
      <c r="B25" s="18">
        <f t="shared" ref="B25:B38" si="7">AI2*9.8165*10</f>
        <v>10.168803227047686</v>
      </c>
      <c r="C25" s="19">
        <f t="shared" ref="C25:C38" si="8">AJ2</f>
        <v>0.80034129692832701</v>
      </c>
      <c r="E25" s="50"/>
      <c r="F25" s="50"/>
      <c r="G25" s="50"/>
      <c r="H25" s="50"/>
    </row>
    <row r="26" spans="1:17" x14ac:dyDescent="0.25">
      <c r="B26" s="14">
        <f t="shared" si="7"/>
        <v>13.167833993662686</v>
      </c>
      <c r="C26" s="15">
        <f t="shared" si="8"/>
        <v>0.79419795221842904</v>
      </c>
      <c r="E26" s="50"/>
      <c r="F26" s="50"/>
      <c r="G26" s="50"/>
      <c r="H26" s="50"/>
    </row>
    <row r="27" spans="1:17" x14ac:dyDescent="0.25">
      <c r="B27" s="14">
        <f t="shared" si="7"/>
        <v>16.460869577255973</v>
      </c>
      <c r="C27" s="15">
        <f t="shared" si="8"/>
        <v>0.79112627986348105</v>
      </c>
      <c r="E27" s="50"/>
      <c r="F27" s="50"/>
      <c r="G27" s="50"/>
      <c r="H27" s="50"/>
    </row>
    <row r="28" spans="1:17" x14ac:dyDescent="0.25">
      <c r="B28" s="14">
        <f t="shared" si="7"/>
        <v>19.403545422709843</v>
      </c>
      <c r="C28" s="15">
        <f t="shared" si="8"/>
        <v>0.79061433447098906</v>
      </c>
    </row>
    <row r="29" spans="1:17" x14ac:dyDescent="0.25">
      <c r="B29" s="14">
        <f t="shared" si="7"/>
        <v>27.279710032194675</v>
      </c>
      <c r="C29" s="15">
        <f t="shared" si="8"/>
        <v>0.77372013651877103</v>
      </c>
    </row>
    <row r="30" spans="1:17" x14ac:dyDescent="0.25">
      <c r="B30" s="14">
        <f t="shared" si="7"/>
        <v>32.156447765032517</v>
      </c>
      <c r="C30" s="15">
        <f t="shared" si="8"/>
        <v>0.77372013651877103</v>
      </c>
    </row>
    <row r="31" spans="1:17" x14ac:dyDescent="0.25">
      <c r="B31" s="14">
        <f t="shared" si="7"/>
        <v>35.325169056642899</v>
      </c>
      <c r="C31" s="15">
        <f t="shared" si="8"/>
        <v>0.76962457337883905</v>
      </c>
    </row>
    <row r="32" spans="1:17" x14ac:dyDescent="0.25">
      <c r="B32" s="14">
        <f t="shared" si="7"/>
        <v>40.198189997139337</v>
      </c>
      <c r="C32" s="15">
        <f t="shared" si="8"/>
        <v>0.77218430034129604</v>
      </c>
    </row>
    <row r="33" spans="2:26" x14ac:dyDescent="0.25">
      <c r="B33" s="14">
        <f t="shared" si="7"/>
        <v>48.51084746456479</v>
      </c>
      <c r="C33" s="15">
        <f t="shared" si="8"/>
        <v>0.76962457337883905</v>
      </c>
      <c r="H33" s="35"/>
      <c r="K33" s="39"/>
      <c r="M33" s="6"/>
    </row>
    <row r="34" spans="2:26" x14ac:dyDescent="0.25">
      <c r="B34" s="14">
        <f t="shared" si="7"/>
        <v>52.668751118227348</v>
      </c>
      <c r="C34" s="15">
        <f t="shared" si="8"/>
        <v>0.78191126279863399</v>
      </c>
      <c r="H34" s="35"/>
      <c r="K34" s="39"/>
    </row>
    <row r="35" spans="2:26" x14ac:dyDescent="0.25">
      <c r="B35" s="14">
        <f t="shared" si="7"/>
        <v>65.071291872836724</v>
      </c>
      <c r="C35" s="15">
        <f t="shared" si="8"/>
        <v>0.76092150170648398</v>
      </c>
    </row>
    <row r="36" spans="2:26" x14ac:dyDescent="0.25">
      <c r="B36" s="14">
        <f t="shared" si="7"/>
        <v>357.42318406528801</v>
      </c>
      <c r="C36" s="15">
        <f t="shared" si="8"/>
        <v>0.74402730375426596</v>
      </c>
    </row>
    <row r="37" spans="2:26" x14ac:dyDescent="0.25">
      <c r="B37" s="14">
        <f t="shared" si="7"/>
        <v>397.28386162085002</v>
      </c>
      <c r="C37" s="15">
        <f t="shared" si="8"/>
        <v>0.73788395904436799</v>
      </c>
    </row>
    <row r="38" spans="2:26" ht="15.75" thickBot="1" x14ac:dyDescent="0.3">
      <c r="B38" s="16">
        <f t="shared" si="7"/>
        <v>502.50614553528806</v>
      </c>
      <c r="C38" s="17">
        <f t="shared" si="8"/>
        <v>0.72866894197952203</v>
      </c>
    </row>
    <row r="40" spans="2:26" x14ac:dyDescent="0.25">
      <c r="M40" s="6"/>
      <c r="N40" s="6"/>
      <c r="O40" s="6"/>
      <c r="P40" s="7"/>
      <c r="U40" s="7"/>
      <c r="V40" s="6"/>
      <c r="W40" s="5"/>
      <c r="X40" s="5"/>
      <c r="Y40" s="5"/>
      <c r="Z40" s="5"/>
    </row>
    <row r="41" spans="2:26" x14ac:dyDescent="0.25">
      <c r="M41" s="37"/>
      <c r="N41" s="39"/>
      <c r="O41" s="39"/>
      <c r="P41" s="49"/>
      <c r="U41" s="37"/>
      <c r="V41" s="4"/>
      <c r="W41" s="4"/>
      <c r="X41" s="37"/>
      <c r="Y41" s="4"/>
    </row>
    <row r="42" spans="2:26" x14ac:dyDescent="0.25">
      <c r="M42" s="37"/>
      <c r="N42" s="39"/>
      <c r="O42" s="39"/>
      <c r="P42" s="49"/>
      <c r="U42" s="37"/>
      <c r="V42" s="4"/>
      <c r="W42" s="4"/>
      <c r="X42" s="37"/>
      <c r="Y42" s="4"/>
    </row>
    <row r="43" spans="2:26" x14ac:dyDescent="0.25">
      <c r="M43" s="37"/>
      <c r="N43" s="39"/>
      <c r="O43" s="39"/>
      <c r="P43" s="49"/>
      <c r="Q43" s="39"/>
      <c r="R43" s="37"/>
      <c r="S43" s="37"/>
      <c r="U43" s="37"/>
      <c r="V43" s="4"/>
      <c r="W43" s="4"/>
      <c r="X43" s="37"/>
      <c r="Y43" s="4"/>
    </row>
    <row r="44" spans="2:26" x14ac:dyDescent="0.25">
      <c r="M44" s="37"/>
      <c r="N44" s="39"/>
      <c r="O44" s="39"/>
      <c r="P44" s="49"/>
      <c r="Q44" s="39"/>
      <c r="R44" s="37"/>
      <c r="S44" s="37"/>
      <c r="U44" s="37"/>
      <c r="V44" s="4"/>
      <c r="W44" s="4"/>
      <c r="X44" s="37"/>
      <c r="Y44" s="4"/>
    </row>
    <row r="45" spans="2:26" x14ac:dyDescent="0.25">
      <c r="C45" s="37"/>
      <c r="D45" s="37"/>
      <c r="E45" s="39"/>
      <c r="F45" s="37"/>
      <c r="G45" s="39"/>
      <c r="H45" s="37"/>
      <c r="I45" s="37"/>
      <c r="J45" s="37"/>
      <c r="K45" s="37"/>
      <c r="L45" s="39"/>
      <c r="M45" s="37"/>
      <c r="N45" s="37"/>
      <c r="O45" s="39"/>
      <c r="P45" s="37"/>
      <c r="S45" s="37"/>
      <c r="U45" s="37"/>
      <c r="V45" s="4"/>
      <c r="W45" s="4"/>
      <c r="X45" s="37"/>
      <c r="Y45" s="4"/>
    </row>
    <row r="46" spans="2:26" x14ac:dyDescent="0.25">
      <c r="C46" s="37"/>
      <c r="D46" s="37"/>
      <c r="E46" s="39"/>
      <c r="F46" s="37"/>
      <c r="G46" s="39"/>
      <c r="H46" s="37"/>
      <c r="I46" s="37"/>
      <c r="J46" s="37"/>
      <c r="K46" s="37"/>
      <c r="L46" s="39"/>
      <c r="M46" s="37"/>
      <c r="N46" s="37"/>
      <c r="O46" s="39"/>
      <c r="P46" s="37"/>
      <c r="T46" s="37"/>
      <c r="U46" s="37"/>
      <c r="V46" s="4"/>
      <c r="W46" s="4"/>
      <c r="X46" s="37"/>
      <c r="Y46" s="4"/>
    </row>
    <row r="47" spans="2:26" x14ac:dyDescent="0.25">
      <c r="H47" s="37"/>
      <c r="I47" s="37"/>
      <c r="J47" s="37"/>
      <c r="K47" s="37"/>
      <c r="L47" s="39"/>
      <c r="M47" s="37"/>
      <c r="N47" s="37"/>
      <c r="O47" s="39"/>
      <c r="P47" s="37"/>
      <c r="T47" s="37"/>
      <c r="U47" s="37"/>
      <c r="V47" s="4"/>
      <c r="W47" s="4"/>
      <c r="X47" s="37"/>
      <c r="Y47" s="4"/>
    </row>
    <row r="48" spans="2:26" x14ac:dyDescent="0.25">
      <c r="H48" s="37"/>
      <c r="I48" s="37"/>
      <c r="J48" s="37"/>
      <c r="K48" s="37"/>
      <c r="L48" s="39"/>
      <c r="M48" s="37"/>
      <c r="N48" s="37"/>
      <c r="O48" s="39"/>
      <c r="P48" s="37"/>
      <c r="T48" s="37"/>
      <c r="U48" s="37"/>
      <c r="V48" s="4"/>
      <c r="W48" s="4"/>
      <c r="X48" s="37"/>
      <c r="Y48" s="4"/>
    </row>
    <row r="49" spans="3:21" x14ac:dyDescent="0.25">
      <c r="H49" s="37"/>
      <c r="I49" s="37"/>
      <c r="J49" s="37"/>
      <c r="K49" s="37"/>
      <c r="L49" s="39"/>
      <c r="M49" s="37"/>
      <c r="N49" s="37"/>
      <c r="O49" s="39"/>
      <c r="P49" s="37"/>
      <c r="T49" s="7"/>
      <c r="U49" s="7"/>
    </row>
    <row r="50" spans="3:21" x14ac:dyDescent="0.25">
      <c r="H50" s="37"/>
      <c r="I50" s="37"/>
      <c r="J50" s="37"/>
      <c r="K50" s="37"/>
      <c r="L50" s="39"/>
      <c r="M50" s="37"/>
      <c r="N50" s="37"/>
      <c r="O50" s="39"/>
      <c r="P50" s="37"/>
      <c r="T50" s="37"/>
      <c r="U50" s="37"/>
    </row>
    <row r="51" spans="3:21" x14ac:dyDescent="0.25">
      <c r="H51" s="37"/>
      <c r="I51" s="37"/>
      <c r="J51" s="37"/>
      <c r="K51" s="37"/>
      <c r="L51" s="39"/>
      <c r="M51" s="37"/>
      <c r="N51" s="37"/>
      <c r="O51" s="39"/>
      <c r="P51" s="37"/>
      <c r="T51" s="37"/>
      <c r="U51" s="37"/>
    </row>
    <row r="52" spans="3:21" x14ac:dyDescent="0.25">
      <c r="H52" s="37"/>
      <c r="I52" s="37"/>
      <c r="J52" s="37"/>
      <c r="K52" s="37"/>
      <c r="L52" s="39"/>
      <c r="M52" s="37"/>
      <c r="N52" s="37"/>
      <c r="O52" s="39"/>
      <c r="P52" s="37"/>
      <c r="T52" s="37"/>
      <c r="U52" s="37"/>
    </row>
    <row r="53" spans="3:21" x14ac:dyDescent="0.25">
      <c r="H53" s="37"/>
      <c r="I53" s="37"/>
      <c r="J53" s="37"/>
      <c r="K53" s="37"/>
      <c r="L53" s="39"/>
      <c r="M53" s="37"/>
      <c r="N53" s="37"/>
      <c r="O53" s="39"/>
      <c r="P53" s="37"/>
      <c r="T53" s="37"/>
      <c r="U53" s="37"/>
    </row>
    <row r="54" spans="3:21" x14ac:dyDescent="0.25">
      <c r="H54" s="37"/>
      <c r="I54" s="37"/>
      <c r="J54" s="37"/>
      <c r="K54" s="37"/>
      <c r="L54" s="39"/>
      <c r="M54" s="37"/>
      <c r="N54" s="37"/>
      <c r="O54" s="39"/>
      <c r="P54" s="37"/>
      <c r="T54" s="37"/>
      <c r="U54" s="37"/>
    </row>
    <row r="55" spans="3:21" x14ac:dyDescent="0.25">
      <c r="H55" s="37"/>
      <c r="I55" s="37"/>
      <c r="J55" s="37"/>
      <c r="K55" s="37"/>
      <c r="L55" s="39"/>
      <c r="M55" s="37"/>
      <c r="N55" s="37"/>
      <c r="O55" s="39"/>
      <c r="P55" s="37"/>
      <c r="R55" s="7"/>
      <c r="T55" s="37"/>
      <c r="U55" s="37"/>
    </row>
    <row r="56" spans="3:21" x14ac:dyDescent="0.25">
      <c r="H56" s="37"/>
      <c r="I56" s="37"/>
      <c r="J56" s="37"/>
      <c r="K56" s="37"/>
      <c r="L56" s="39"/>
      <c r="M56" s="37"/>
      <c r="N56" s="37"/>
      <c r="O56" s="39"/>
      <c r="P56" s="37"/>
      <c r="R56" s="37"/>
      <c r="T56" s="37"/>
      <c r="U56" s="37"/>
    </row>
    <row r="57" spans="3:21" x14ac:dyDescent="0.25">
      <c r="H57" s="37"/>
      <c r="I57" s="37"/>
      <c r="J57" s="37"/>
      <c r="K57" s="37"/>
      <c r="L57" s="39"/>
      <c r="M57" s="37"/>
      <c r="N57" s="37"/>
      <c r="O57" s="39"/>
      <c r="P57" s="37"/>
      <c r="R57" s="37"/>
      <c r="T57" s="37"/>
      <c r="U57" s="37"/>
    </row>
    <row r="58" spans="3:21" x14ac:dyDescent="0.25">
      <c r="H58" s="37"/>
      <c r="I58" s="37"/>
      <c r="J58" s="37"/>
      <c r="K58" s="37"/>
      <c r="L58" s="39"/>
      <c r="M58" s="37"/>
      <c r="N58" s="37"/>
      <c r="O58" s="39"/>
      <c r="P58" s="37"/>
      <c r="R58" s="37"/>
      <c r="T58" s="37"/>
      <c r="U58" s="37"/>
    </row>
    <row r="59" spans="3:21" x14ac:dyDescent="0.25">
      <c r="H59" s="37"/>
      <c r="I59" s="37"/>
      <c r="J59" s="37"/>
      <c r="K59" s="37"/>
      <c r="L59" s="39"/>
      <c r="M59" s="37"/>
      <c r="N59" s="37"/>
      <c r="O59" s="39"/>
      <c r="P59" s="37"/>
      <c r="R59" s="37"/>
      <c r="T59" s="37"/>
      <c r="U59" s="37"/>
    </row>
    <row r="60" spans="3:21" x14ac:dyDescent="0.25">
      <c r="C60" s="37"/>
      <c r="D60" s="37"/>
      <c r="E60" s="39"/>
      <c r="F60" s="37"/>
      <c r="G60" s="39"/>
      <c r="H60" s="37"/>
      <c r="I60" s="37"/>
      <c r="J60" s="37"/>
      <c r="K60" s="37"/>
      <c r="L60" s="39"/>
      <c r="M60" s="37"/>
      <c r="N60" s="37"/>
      <c r="O60" s="39"/>
      <c r="P60" s="37"/>
      <c r="R60" s="37"/>
      <c r="T60" s="37"/>
      <c r="U60" s="37"/>
    </row>
    <row r="61" spans="3:21" x14ac:dyDescent="0.25">
      <c r="M61" s="37"/>
      <c r="N61" s="37"/>
      <c r="O61" s="4"/>
      <c r="P61" s="4"/>
      <c r="Q61" s="37"/>
      <c r="R61" s="4"/>
      <c r="T61" s="37"/>
      <c r="U61" s="37"/>
    </row>
    <row r="62" spans="3:21" x14ac:dyDescent="0.25">
      <c r="M62" s="37"/>
      <c r="N62" s="37"/>
      <c r="O62" s="4"/>
      <c r="P62" s="4"/>
      <c r="Q62" s="37"/>
      <c r="R62" s="4"/>
      <c r="T62" s="37"/>
      <c r="U62" s="37"/>
    </row>
    <row r="63" spans="3:21" x14ac:dyDescent="0.25">
      <c r="M63" s="37"/>
      <c r="N63" s="37"/>
      <c r="O63" s="4"/>
      <c r="P63" s="4"/>
      <c r="Q63" s="37"/>
      <c r="R63" s="4"/>
      <c r="T63" s="37"/>
      <c r="U63" s="37"/>
    </row>
    <row r="64" spans="3:21" x14ac:dyDescent="0.25">
      <c r="M64" s="37"/>
      <c r="N64" s="37"/>
      <c r="O64" s="4"/>
      <c r="P64" s="4"/>
      <c r="Q64" s="37"/>
      <c r="R64" s="4"/>
      <c r="T64" s="37"/>
      <c r="U64" s="37"/>
    </row>
    <row r="65" spans="1:21" x14ac:dyDescent="0.25">
      <c r="M65" s="37"/>
      <c r="N65" s="37"/>
      <c r="O65" s="4"/>
      <c r="P65" s="4"/>
      <c r="Q65" s="37"/>
      <c r="R65" s="4"/>
      <c r="T65" s="37"/>
      <c r="U65" s="37"/>
    </row>
    <row r="66" spans="1:21" x14ac:dyDescent="0.25">
      <c r="M66" s="37"/>
      <c r="N66" s="37"/>
      <c r="O66" s="4"/>
      <c r="P66" s="4"/>
      <c r="Q66" s="37"/>
      <c r="R66" s="4"/>
      <c r="T66" s="37"/>
      <c r="U66" s="37"/>
    </row>
    <row r="67" spans="1:21" x14ac:dyDescent="0.25">
      <c r="A67" s="36"/>
      <c r="B67" s="37"/>
      <c r="C67" s="37"/>
      <c r="D67" s="39"/>
      <c r="E67" s="37"/>
      <c r="F67" s="37"/>
      <c r="G67" s="39"/>
      <c r="H67" s="37"/>
      <c r="I67" s="37"/>
      <c r="J67" s="39"/>
      <c r="K67" s="49"/>
      <c r="L67" s="39"/>
      <c r="M67" s="37"/>
      <c r="N67" s="37"/>
      <c r="O67" s="4"/>
      <c r="P67" s="4"/>
      <c r="Q67" s="37"/>
      <c r="R67" s="4"/>
      <c r="T67" s="37"/>
      <c r="U67" s="37"/>
    </row>
    <row r="68" spans="1:21" x14ac:dyDescent="0.25">
      <c r="A68" s="36"/>
      <c r="B68" s="37"/>
      <c r="C68" s="37"/>
      <c r="D68" s="39"/>
      <c r="E68" s="37"/>
      <c r="F68" s="37"/>
      <c r="G68" s="39"/>
      <c r="H68" s="37"/>
      <c r="I68" s="37"/>
      <c r="J68" s="39"/>
      <c r="K68" s="49"/>
      <c r="L68" s="39"/>
      <c r="M68" s="37"/>
      <c r="N68" s="37"/>
      <c r="O68" s="4"/>
      <c r="P68" s="4"/>
      <c r="Q68" s="37"/>
      <c r="R68" s="4"/>
      <c r="T68" s="37"/>
      <c r="U68" s="37"/>
    </row>
    <row r="69" spans="1:21" x14ac:dyDescent="0.25">
      <c r="A69" s="36"/>
      <c r="B69" s="37"/>
      <c r="C69" s="37"/>
      <c r="D69" s="39"/>
      <c r="E69" s="37"/>
      <c r="F69" s="37"/>
      <c r="G69" s="39"/>
      <c r="H69" s="37"/>
      <c r="I69" s="37"/>
      <c r="J69" s="39"/>
      <c r="K69" s="49"/>
      <c r="L69" s="39"/>
      <c r="M69" s="37"/>
      <c r="N69" s="37"/>
      <c r="O69" s="4"/>
      <c r="P69" s="4"/>
      <c r="Q69" s="37"/>
      <c r="R69" s="4"/>
      <c r="T69" s="37"/>
      <c r="U69" s="37"/>
    </row>
    <row r="70" spans="1:21" x14ac:dyDescent="0.25">
      <c r="A70" s="36"/>
      <c r="B70" s="37"/>
      <c r="C70" s="37"/>
      <c r="D70" s="39"/>
      <c r="E70" s="37"/>
      <c r="F70" s="37"/>
      <c r="G70" s="39"/>
      <c r="H70" s="37"/>
      <c r="I70" s="37"/>
      <c r="J70" s="39"/>
      <c r="K70" s="49"/>
      <c r="L70" s="39"/>
      <c r="M70" s="37"/>
      <c r="N70" s="37"/>
      <c r="O70" s="4"/>
      <c r="P70" s="4"/>
      <c r="Q70" s="37"/>
      <c r="R70" s="4"/>
      <c r="T70" s="37"/>
      <c r="U70" s="37"/>
    </row>
    <row r="71" spans="1:21" x14ac:dyDescent="0.25">
      <c r="A71" s="36"/>
      <c r="B71" s="37"/>
      <c r="C71" s="37"/>
      <c r="D71" s="39"/>
      <c r="E71" s="37"/>
      <c r="F71" s="37"/>
      <c r="G71" s="39"/>
      <c r="H71" s="37"/>
      <c r="I71" s="37"/>
      <c r="J71" s="39"/>
      <c r="K71" s="49"/>
      <c r="L71" s="39"/>
      <c r="M71" s="37"/>
      <c r="N71" s="37"/>
      <c r="O71" s="4"/>
      <c r="P71" s="4"/>
      <c r="Q71" s="37"/>
      <c r="R71" s="4"/>
      <c r="T71" s="37"/>
      <c r="U71" s="37"/>
    </row>
    <row r="72" spans="1:21" x14ac:dyDescent="0.25">
      <c r="A72" s="36"/>
      <c r="B72" s="37"/>
      <c r="C72" s="37"/>
      <c r="D72" s="39"/>
      <c r="E72" s="37"/>
      <c r="F72" s="37"/>
      <c r="G72" s="39"/>
      <c r="H72" s="37"/>
      <c r="I72" s="37"/>
      <c r="J72" s="39"/>
      <c r="K72" s="49"/>
      <c r="L72" s="39"/>
      <c r="M72" s="37"/>
      <c r="N72" s="37"/>
      <c r="O72" s="4"/>
      <c r="P72" s="4"/>
      <c r="Q72" s="37"/>
      <c r="R72" s="4"/>
      <c r="T72" s="37"/>
      <c r="U72" s="37"/>
    </row>
    <row r="73" spans="1:21" x14ac:dyDescent="0.25">
      <c r="A73" s="36"/>
      <c r="B73" s="37"/>
      <c r="C73" s="37"/>
      <c r="D73" s="39"/>
      <c r="E73" s="37"/>
      <c r="F73" s="37"/>
      <c r="G73" s="39"/>
      <c r="H73" s="37"/>
      <c r="I73" s="37"/>
      <c r="J73" s="39"/>
      <c r="K73" s="49"/>
      <c r="L73" s="39"/>
      <c r="M73" s="37"/>
      <c r="N73" s="37"/>
      <c r="O73" s="4"/>
      <c r="P73" s="4"/>
      <c r="Q73" s="37"/>
      <c r="R73" s="4"/>
      <c r="T73" s="37"/>
      <c r="U73" s="37"/>
    </row>
    <row r="74" spans="1:21" x14ac:dyDescent="0.25">
      <c r="A74" s="36"/>
      <c r="B74" s="37"/>
      <c r="C74" s="37"/>
      <c r="D74" s="39"/>
      <c r="E74" s="37"/>
      <c r="F74" s="37"/>
      <c r="G74" s="39"/>
      <c r="H74" s="37"/>
      <c r="I74" s="37"/>
      <c r="J74" s="39"/>
      <c r="K74" s="49"/>
      <c r="L74" s="39"/>
      <c r="M74" s="37"/>
      <c r="N74" s="37"/>
      <c r="O74" s="4"/>
      <c r="P74" s="4"/>
      <c r="Q74" s="37"/>
      <c r="R74" s="4"/>
      <c r="T74" s="37"/>
      <c r="U74" s="37"/>
    </row>
    <row r="75" spans="1:21" x14ac:dyDescent="0.25">
      <c r="A75" s="36"/>
      <c r="B75" s="37"/>
      <c r="C75" s="37"/>
      <c r="D75" s="39"/>
      <c r="E75" s="37"/>
      <c r="F75" s="37"/>
      <c r="G75" s="39"/>
      <c r="H75" s="37"/>
      <c r="I75" s="37"/>
      <c r="J75" s="39"/>
      <c r="K75" s="49"/>
      <c r="L75" s="39"/>
      <c r="M75" s="37"/>
      <c r="N75" s="37"/>
      <c r="O75" s="4"/>
      <c r="P75" s="4"/>
      <c r="Q75" s="37"/>
      <c r="R75" s="4"/>
      <c r="T75" s="37"/>
      <c r="U75" s="37"/>
    </row>
    <row r="104" spans="5:10" x14ac:dyDescent="0.25">
      <c r="E104" s="4"/>
      <c r="G104" s="4"/>
      <c r="H104" s="50"/>
      <c r="I104" s="50"/>
      <c r="J104" s="50"/>
    </row>
    <row r="105" spans="5:10" x14ac:dyDescent="0.25">
      <c r="E105" s="4"/>
      <c r="G105" s="4"/>
      <c r="H105" s="50"/>
      <c r="I105" s="50"/>
    </row>
    <row r="106" spans="5:10" x14ac:dyDescent="0.25">
      <c r="E106" s="4"/>
      <c r="G106" s="4"/>
      <c r="H106" s="50"/>
      <c r="I106" s="50"/>
    </row>
    <row r="107" spans="5:10" x14ac:dyDescent="0.25">
      <c r="E107" s="4"/>
      <c r="G107" s="4"/>
      <c r="H107" s="50"/>
      <c r="I107" s="50"/>
    </row>
    <row r="108" spans="5:10" x14ac:dyDescent="0.25">
      <c r="E108" s="4"/>
      <c r="G108" s="4"/>
      <c r="H108" s="50"/>
      <c r="I108" s="50"/>
    </row>
    <row r="109" spans="5:10" x14ac:dyDescent="0.25">
      <c r="E109" s="4"/>
      <c r="G109" s="4"/>
      <c r="H109" s="50"/>
      <c r="I109" s="50"/>
    </row>
    <row r="110" spans="5:10" x14ac:dyDescent="0.25">
      <c r="E110" s="4"/>
      <c r="G110" s="4"/>
      <c r="H110" s="50"/>
      <c r="I110" s="50"/>
    </row>
    <row r="111" spans="5:10" x14ac:dyDescent="0.25">
      <c r="E111" s="4"/>
      <c r="G111" s="4"/>
      <c r="H111" s="50"/>
      <c r="I111" s="50"/>
    </row>
    <row r="112" spans="5:10" x14ac:dyDescent="0.25">
      <c r="E112" s="4"/>
      <c r="G112" s="4"/>
      <c r="H112" s="50"/>
      <c r="I112" s="50"/>
    </row>
    <row r="113" spans="5:9" x14ac:dyDescent="0.25">
      <c r="E113" s="4"/>
      <c r="G113" s="4"/>
      <c r="H113" s="50"/>
      <c r="I113" s="50"/>
    </row>
    <row r="114" spans="5:9" x14ac:dyDescent="0.25">
      <c r="E114" s="4"/>
      <c r="G114" s="4"/>
      <c r="H114" s="50"/>
      <c r="I114" s="50"/>
    </row>
    <row r="115" spans="5:9" x14ac:dyDescent="0.25">
      <c r="E115" s="4"/>
      <c r="G115" s="4"/>
      <c r="H115" s="50"/>
      <c r="I115" s="50"/>
    </row>
    <row r="116" spans="5:9" x14ac:dyDescent="0.25">
      <c r="E116" s="4"/>
      <c r="G116" s="4"/>
      <c r="H116" s="50"/>
      <c r="I116" s="50"/>
    </row>
    <row r="117" spans="5:9" x14ac:dyDescent="0.25">
      <c r="E117" s="4"/>
      <c r="G117" s="4"/>
      <c r="H117" s="50"/>
      <c r="I117" s="50"/>
    </row>
    <row r="118" spans="5:9" x14ac:dyDescent="0.25">
      <c r="E118" s="4"/>
      <c r="G118" s="4"/>
      <c r="H118" s="50"/>
      <c r="I118" s="50"/>
    </row>
    <row r="119" spans="5:9" x14ac:dyDescent="0.25">
      <c r="E119" s="4"/>
      <c r="G119" s="4"/>
      <c r="H119" s="50"/>
      <c r="I119" s="50"/>
    </row>
    <row r="120" spans="5:9" x14ac:dyDescent="0.25">
      <c r="E120" s="4"/>
      <c r="G120" s="4"/>
      <c r="H120" s="50"/>
      <c r="I120" s="50"/>
    </row>
    <row r="121" spans="5:9" x14ac:dyDescent="0.25">
      <c r="E121" s="4"/>
      <c r="G121" s="4"/>
      <c r="H121" s="50"/>
      <c r="I121" s="50"/>
    </row>
    <row r="122" spans="5:9" x14ac:dyDescent="0.25">
      <c r="E122" s="4"/>
      <c r="G122" s="4"/>
      <c r="H122" s="50"/>
      <c r="I122" s="50"/>
    </row>
    <row r="123" spans="5:9" x14ac:dyDescent="0.25">
      <c r="E123" s="4"/>
      <c r="G123" s="4"/>
      <c r="H123" s="50"/>
      <c r="I123" s="50"/>
    </row>
    <row r="124" spans="5:9" x14ac:dyDescent="0.25">
      <c r="E124" s="4"/>
      <c r="G124" s="4"/>
      <c r="H124" s="50"/>
      <c r="I124" s="50"/>
    </row>
    <row r="125" spans="5:9" x14ac:dyDescent="0.25">
      <c r="E125" s="4"/>
      <c r="G125" s="4"/>
      <c r="H125" s="50"/>
      <c r="I125" s="50"/>
    </row>
    <row r="126" spans="5:9" x14ac:dyDescent="0.25">
      <c r="E126" s="4"/>
      <c r="G126" s="4"/>
      <c r="H126" s="50"/>
      <c r="I126" s="50"/>
    </row>
    <row r="127" spans="5:9" x14ac:dyDescent="0.25">
      <c r="E127" s="4"/>
      <c r="G127" s="4"/>
      <c r="H127" s="50"/>
      <c r="I127" s="50"/>
    </row>
    <row r="128" spans="5:9" x14ac:dyDescent="0.25">
      <c r="E128" s="4"/>
      <c r="G128" s="4"/>
      <c r="H128" s="50"/>
      <c r="I128" s="50"/>
    </row>
    <row r="129" spans="5:9" x14ac:dyDescent="0.25">
      <c r="E129" s="4"/>
      <c r="G129" s="4"/>
      <c r="H129" s="50"/>
      <c r="I129" s="50"/>
    </row>
    <row r="130" spans="5:9" x14ac:dyDescent="0.25">
      <c r="E130" s="4"/>
      <c r="G130" s="4"/>
      <c r="H130" s="50"/>
      <c r="I130" s="50"/>
    </row>
    <row r="131" spans="5:9" x14ac:dyDescent="0.25">
      <c r="E131" s="4"/>
      <c r="G131" s="4"/>
      <c r="H131" s="50"/>
      <c r="I131" s="50"/>
    </row>
    <row r="132" spans="5:9" x14ac:dyDescent="0.25">
      <c r="E132" s="4"/>
      <c r="G132" s="4"/>
      <c r="H132" s="50"/>
      <c r="I132" s="50"/>
    </row>
    <row r="133" spans="5:9" x14ac:dyDescent="0.25">
      <c r="E133" s="4"/>
      <c r="G133" s="4"/>
      <c r="H133" s="50"/>
      <c r="I133" s="50"/>
    </row>
    <row r="134" spans="5:9" x14ac:dyDescent="0.25">
      <c r="E134" s="4"/>
      <c r="G134" s="4"/>
      <c r="H134" s="50"/>
      <c r="I134" s="50"/>
    </row>
    <row r="135" spans="5:9" x14ac:dyDescent="0.25">
      <c r="E135" s="4"/>
      <c r="G135" s="4"/>
      <c r="H135" s="50"/>
      <c r="I135" s="50"/>
    </row>
    <row r="136" spans="5:9" x14ac:dyDescent="0.25">
      <c r="E136" s="4"/>
      <c r="G136" s="4"/>
      <c r="H136" s="50"/>
      <c r="I136" s="50"/>
    </row>
    <row r="137" spans="5:9" x14ac:dyDescent="0.25">
      <c r="E137" s="4"/>
      <c r="G137" s="4"/>
      <c r="H137" s="50"/>
      <c r="I137" s="50"/>
    </row>
    <row r="138" spans="5:9" x14ac:dyDescent="0.25">
      <c r="E138" s="4"/>
      <c r="G138" s="4"/>
      <c r="H138" s="50"/>
      <c r="I138" s="50"/>
    </row>
    <row r="139" spans="5:9" x14ac:dyDescent="0.25">
      <c r="E139" s="4"/>
      <c r="G139" s="4"/>
      <c r="H139" s="50"/>
      <c r="I139" s="50"/>
    </row>
    <row r="140" spans="5:9" x14ac:dyDescent="0.25">
      <c r="E140" s="4"/>
      <c r="G140" s="4"/>
      <c r="H140" s="50"/>
      <c r="I140" s="50"/>
    </row>
    <row r="141" spans="5:9" x14ac:dyDescent="0.25">
      <c r="E141" s="4"/>
      <c r="G141" s="4"/>
      <c r="H141" s="50"/>
      <c r="I141" s="50"/>
    </row>
    <row r="142" spans="5:9" x14ac:dyDescent="0.25">
      <c r="E142" s="4"/>
      <c r="G142" s="4"/>
      <c r="H142" s="50"/>
      <c r="I142" s="50"/>
    </row>
    <row r="143" spans="5:9" x14ac:dyDescent="0.25">
      <c r="E143" s="4"/>
      <c r="G143" s="4"/>
      <c r="H143" s="50"/>
      <c r="I143" s="50"/>
    </row>
    <row r="144" spans="5:9" x14ac:dyDescent="0.25">
      <c r="I144" s="50"/>
    </row>
    <row r="145" spans="9:9" x14ac:dyDescent="0.25">
      <c r="I145" s="50"/>
    </row>
    <row r="146" spans="9:9" x14ac:dyDescent="0.25">
      <c r="I146" s="50"/>
    </row>
    <row r="147" spans="9:9" x14ac:dyDescent="0.25">
      <c r="I147" s="50"/>
    </row>
    <row r="148" spans="9:9" x14ac:dyDescent="0.25">
      <c r="I148" s="50"/>
    </row>
    <row r="149" spans="9:9" x14ac:dyDescent="0.25">
      <c r="I149" s="50"/>
    </row>
    <row r="150" spans="9:9" x14ac:dyDescent="0.25">
      <c r="I150" s="50"/>
    </row>
    <row r="151" spans="9:9" x14ac:dyDescent="0.25">
      <c r="I151" s="50"/>
    </row>
    <row r="152" spans="9:9" x14ac:dyDescent="0.25">
      <c r="I152" s="50"/>
    </row>
    <row r="153" spans="9:9" x14ac:dyDescent="0.25">
      <c r="I153" s="50"/>
    </row>
    <row r="154" spans="9:9" x14ac:dyDescent="0.25">
      <c r="I154" s="50"/>
    </row>
    <row r="155" spans="9:9" x14ac:dyDescent="0.25">
      <c r="I155" s="50"/>
    </row>
    <row r="156" spans="9:9" x14ac:dyDescent="0.25">
      <c r="I156" s="50"/>
    </row>
    <row r="157" spans="9:9" x14ac:dyDescent="0.25">
      <c r="I157" s="50"/>
    </row>
  </sheetData>
  <phoneticPr fontId="6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B237A-A610-4AA2-A525-46D688EA51F4}">
  <sheetPr>
    <tabColor theme="7"/>
  </sheetPr>
  <dimension ref="A1:AN35"/>
  <sheetViews>
    <sheetView zoomScale="85" zoomScaleNormal="85" workbookViewId="0">
      <selection activeCell="P15" sqref="P15"/>
    </sheetView>
  </sheetViews>
  <sheetFormatPr baseColWidth="10" defaultRowHeight="15" x14ac:dyDescent="0.25"/>
  <cols>
    <col min="2" max="2" width="25.7109375" customWidth="1"/>
  </cols>
  <sheetData>
    <row r="1" spans="1:40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  <c r="V1" t="s">
        <v>238</v>
      </c>
      <c r="W1" t="s">
        <v>251</v>
      </c>
      <c r="AF1" s="24" t="s">
        <v>252</v>
      </c>
      <c r="AG1" s="25" t="s">
        <v>253</v>
      </c>
      <c r="AH1" s="25" t="s">
        <v>254</v>
      </c>
      <c r="AI1" s="25" t="s">
        <v>264</v>
      </c>
      <c r="AJ1" s="25" t="s">
        <v>265</v>
      </c>
      <c r="AK1" s="25" t="s">
        <v>255</v>
      </c>
      <c r="AL1" s="25" t="s">
        <v>256</v>
      </c>
      <c r="AM1" s="25" t="s">
        <v>117</v>
      </c>
      <c r="AN1" s="26" t="s">
        <v>257</v>
      </c>
    </row>
    <row r="2" spans="1:40" ht="15.75" x14ac:dyDescent="0.25">
      <c r="A2" s="55" t="s">
        <v>261</v>
      </c>
      <c r="B2" s="56" t="s">
        <v>149</v>
      </c>
      <c r="C2" s="56" t="s">
        <v>149</v>
      </c>
      <c r="D2" s="56" t="s">
        <v>149</v>
      </c>
      <c r="E2" s="56" t="s">
        <v>149</v>
      </c>
      <c r="F2" s="56" t="s">
        <v>149</v>
      </c>
      <c r="G2" s="56">
        <v>2.7</v>
      </c>
      <c r="H2" s="56">
        <v>0.88</v>
      </c>
      <c r="I2" s="56">
        <v>2.79</v>
      </c>
      <c r="J2" s="56">
        <v>0.53</v>
      </c>
      <c r="K2" s="56">
        <v>0.95799999999999996</v>
      </c>
      <c r="L2" s="56">
        <v>0.59599999999999997</v>
      </c>
      <c r="M2" s="56" t="s">
        <v>149</v>
      </c>
      <c r="N2" s="56" t="s">
        <v>263</v>
      </c>
      <c r="O2" s="56">
        <v>0.25</v>
      </c>
      <c r="P2" s="130" t="s">
        <v>236</v>
      </c>
      <c r="V2" t="s">
        <v>86</v>
      </c>
      <c r="W2" t="s">
        <v>87</v>
      </c>
      <c r="X2" t="s">
        <v>88</v>
      </c>
      <c r="Y2" t="s">
        <v>89</v>
      </c>
      <c r="Z2" t="s">
        <v>90</v>
      </c>
      <c r="AA2" t="s">
        <v>91</v>
      </c>
      <c r="AB2" t="s">
        <v>249</v>
      </c>
      <c r="AC2" t="s">
        <v>247</v>
      </c>
      <c r="AD2" t="s">
        <v>248</v>
      </c>
      <c r="AF2" s="27" t="s">
        <v>258</v>
      </c>
      <c r="AG2" s="10">
        <v>4.5</v>
      </c>
      <c r="AH2" s="10">
        <v>1</v>
      </c>
      <c r="AI2" s="10">
        <v>49.14</v>
      </c>
      <c r="AJ2" s="10">
        <v>0.78500000000000003</v>
      </c>
      <c r="AK2" s="10">
        <v>0.92</v>
      </c>
      <c r="AL2" s="10">
        <v>0.25</v>
      </c>
      <c r="AM2" s="10">
        <v>0.14499999999999999</v>
      </c>
      <c r="AN2" s="28">
        <v>49.79</v>
      </c>
    </row>
    <row r="3" spans="1:40" ht="15.75" x14ac:dyDescent="0.25">
      <c r="A3" s="27" t="s">
        <v>262</v>
      </c>
      <c r="B3" s="10" t="s">
        <v>149</v>
      </c>
      <c r="C3" s="10" t="s">
        <v>149</v>
      </c>
      <c r="D3" s="10" t="s">
        <v>149</v>
      </c>
      <c r="E3" s="10" t="s">
        <v>149</v>
      </c>
      <c r="F3" s="10" t="s">
        <v>149</v>
      </c>
      <c r="G3" s="10">
        <v>2.7</v>
      </c>
      <c r="H3" s="10">
        <v>1.39</v>
      </c>
      <c r="I3" s="10">
        <v>3.45</v>
      </c>
      <c r="J3" s="10">
        <v>0.63</v>
      </c>
      <c r="K3" s="10">
        <v>1</v>
      </c>
      <c r="L3" s="10">
        <v>0.56799999999999995</v>
      </c>
      <c r="M3" s="10" t="s">
        <v>149</v>
      </c>
      <c r="N3" s="10" t="s">
        <v>263</v>
      </c>
      <c r="O3" s="134" t="s">
        <v>569</v>
      </c>
      <c r="P3" s="33" t="s">
        <v>236</v>
      </c>
      <c r="V3" t="s">
        <v>92</v>
      </c>
      <c r="W3">
        <v>196.8</v>
      </c>
      <c r="X3">
        <v>0.82</v>
      </c>
      <c r="Y3">
        <v>35.65</v>
      </c>
      <c r="Z3">
        <v>24.71</v>
      </c>
      <c r="AA3">
        <v>343.85</v>
      </c>
      <c r="AC3">
        <v>1.29</v>
      </c>
      <c r="AD3">
        <f>AA3/AC3</f>
        <v>266.55038759689921</v>
      </c>
      <c r="AF3" s="27" t="s">
        <v>258</v>
      </c>
      <c r="AG3" s="10">
        <v>4.5</v>
      </c>
      <c r="AH3" s="10">
        <v>2</v>
      </c>
      <c r="AI3" s="10">
        <v>50.05</v>
      </c>
      <c r="AJ3" s="10">
        <v>0.79700000000000004</v>
      </c>
      <c r="AK3" s="10">
        <v>0.9</v>
      </c>
      <c r="AL3" s="10">
        <v>0.25</v>
      </c>
      <c r="AM3" s="10">
        <v>9.0999999999999998E-2</v>
      </c>
      <c r="AN3" s="28">
        <v>46.92</v>
      </c>
    </row>
    <row r="4" spans="1:40" ht="16.5" thickBot="1" x14ac:dyDescent="0.3">
      <c r="A4" s="29"/>
      <c r="B4" s="30" t="s">
        <v>112</v>
      </c>
      <c r="C4" s="30">
        <v>0.99</v>
      </c>
      <c r="D4" s="30">
        <v>2.4799999999999999E-2</v>
      </c>
      <c r="E4" s="30" t="s">
        <v>149</v>
      </c>
      <c r="F4" s="30">
        <v>1</v>
      </c>
      <c r="G4" s="30">
        <v>2.79</v>
      </c>
      <c r="H4" s="30">
        <v>0.97</v>
      </c>
      <c r="I4" s="30">
        <v>2.29</v>
      </c>
      <c r="J4" s="30">
        <v>0.69</v>
      </c>
      <c r="K4" s="30">
        <v>0.95599999999999996</v>
      </c>
      <c r="L4" s="30">
        <v>0.71799999999999997</v>
      </c>
      <c r="M4" s="30" t="s">
        <v>246</v>
      </c>
      <c r="N4" s="30" t="s">
        <v>565</v>
      </c>
      <c r="O4" s="30" t="s">
        <v>149</v>
      </c>
      <c r="P4" s="34" t="s">
        <v>237</v>
      </c>
      <c r="V4" t="s">
        <v>93</v>
      </c>
      <c r="W4">
        <v>96.52</v>
      </c>
      <c r="X4">
        <v>0.91</v>
      </c>
      <c r="Y4">
        <v>12.96</v>
      </c>
      <c r="Z4">
        <v>12.52</v>
      </c>
      <c r="AA4">
        <v>4.67</v>
      </c>
      <c r="AC4">
        <v>1.29</v>
      </c>
      <c r="AD4">
        <f t="shared" ref="AD4:AD21" si="0">AA4/AC4</f>
        <v>3.6201550387596897</v>
      </c>
      <c r="AF4" s="27" t="s">
        <v>258</v>
      </c>
      <c r="AG4" s="10">
        <v>4.5</v>
      </c>
      <c r="AH4" s="10">
        <v>3</v>
      </c>
      <c r="AI4" s="10">
        <v>48.94</v>
      </c>
      <c r="AJ4" s="10">
        <v>0.79100000000000004</v>
      </c>
      <c r="AK4" s="10">
        <v>0.91</v>
      </c>
      <c r="AL4" s="10">
        <v>0.25</v>
      </c>
      <c r="AM4" s="10">
        <v>0.14000000000000001</v>
      </c>
      <c r="AN4" s="28">
        <v>48.49</v>
      </c>
    </row>
    <row r="5" spans="1:40" ht="15.75" thickBot="1" x14ac:dyDescent="0.3">
      <c r="V5" t="s">
        <v>94</v>
      </c>
      <c r="W5">
        <v>548.20000000000005</v>
      </c>
      <c r="X5">
        <v>0.83</v>
      </c>
      <c r="Y5">
        <v>34.39</v>
      </c>
      <c r="Z5">
        <v>24.92</v>
      </c>
      <c r="AA5">
        <v>389.29</v>
      </c>
      <c r="AC5">
        <v>1.29</v>
      </c>
      <c r="AD5">
        <f t="shared" si="0"/>
        <v>301.77519379844961</v>
      </c>
      <c r="AF5" s="27" t="s">
        <v>258</v>
      </c>
      <c r="AG5" s="10">
        <v>4.5</v>
      </c>
      <c r="AH5" s="10">
        <v>4</v>
      </c>
      <c r="AI5" s="10">
        <v>48.64</v>
      </c>
      <c r="AJ5" s="10">
        <v>0.79</v>
      </c>
      <c r="AK5" s="10">
        <v>0.95</v>
      </c>
      <c r="AL5" s="10">
        <v>0.25</v>
      </c>
      <c r="AM5" s="10">
        <v>0.161</v>
      </c>
      <c r="AN5" s="28">
        <v>48.52</v>
      </c>
    </row>
    <row r="6" spans="1:40" ht="18.75" thickBot="1" x14ac:dyDescent="0.4">
      <c r="A6" s="20" t="s">
        <v>243</v>
      </c>
      <c r="B6" s="61" t="s">
        <v>27</v>
      </c>
      <c r="C6" s="62" t="s">
        <v>79</v>
      </c>
      <c r="D6" s="63" t="s">
        <v>191</v>
      </c>
      <c r="E6" s="62" t="s">
        <v>117</v>
      </c>
      <c r="F6" s="62" t="s">
        <v>87</v>
      </c>
      <c r="G6" s="62" t="s">
        <v>192</v>
      </c>
      <c r="H6" s="62" t="s">
        <v>193</v>
      </c>
      <c r="I6" s="62" t="s">
        <v>194</v>
      </c>
      <c r="J6" s="98" t="s">
        <v>572</v>
      </c>
      <c r="K6" s="98" t="s">
        <v>574</v>
      </c>
      <c r="L6" s="22" t="s">
        <v>573</v>
      </c>
      <c r="N6" s="37"/>
      <c r="V6" t="s">
        <v>95</v>
      </c>
      <c r="W6">
        <v>619.46</v>
      </c>
      <c r="X6">
        <v>0.83</v>
      </c>
      <c r="Y6">
        <v>33.86</v>
      </c>
      <c r="Z6">
        <v>24.9</v>
      </c>
      <c r="AA6">
        <v>812.15</v>
      </c>
      <c r="AC6">
        <v>1.29</v>
      </c>
      <c r="AD6">
        <f t="shared" si="0"/>
        <v>629.5736434108527</v>
      </c>
      <c r="AF6" s="27" t="s">
        <v>258</v>
      </c>
      <c r="AG6" s="10">
        <v>4.5</v>
      </c>
      <c r="AH6" s="10">
        <v>5</v>
      </c>
      <c r="AI6" s="10">
        <v>48.59</v>
      </c>
      <c r="AJ6" s="10">
        <v>0.78</v>
      </c>
      <c r="AK6" s="10">
        <v>0.95</v>
      </c>
      <c r="AL6" s="10">
        <v>0.25</v>
      </c>
      <c r="AM6" s="10">
        <v>0.14399999999999999</v>
      </c>
      <c r="AN6" s="28">
        <v>50.97</v>
      </c>
    </row>
    <row r="7" spans="1:40" x14ac:dyDescent="0.25">
      <c r="A7" s="36"/>
      <c r="B7" s="55" t="s">
        <v>267</v>
      </c>
      <c r="C7" s="59" t="s">
        <v>554</v>
      </c>
      <c r="D7" s="56">
        <v>49.14</v>
      </c>
      <c r="E7" s="56">
        <v>0.14499999999999999</v>
      </c>
      <c r="F7" s="56">
        <f>D7</f>
        <v>49.14</v>
      </c>
      <c r="G7" s="56">
        <v>0.78500000000000003</v>
      </c>
      <c r="H7" s="127">
        <v>37.807920535666803</v>
      </c>
      <c r="I7" s="59" t="s">
        <v>196</v>
      </c>
      <c r="J7" s="59">
        <v>1</v>
      </c>
      <c r="K7" s="133">
        <f>AVERAGE(G7,G9:G10)</f>
        <v>0.78500000000000014</v>
      </c>
      <c r="L7" s="60" t="str">
        <f t="shared" ref="L7:L18" si="1">_xlfn.CONCAT("p_eff = ",50," , e0_prom = ",ROUND(K7,3))</f>
        <v>p_eff = 50 , e0_prom = 0.785</v>
      </c>
      <c r="N7" s="46"/>
      <c r="V7" t="s">
        <v>96</v>
      </c>
      <c r="W7">
        <v>516.53</v>
      </c>
      <c r="X7">
        <v>0.85</v>
      </c>
      <c r="Y7">
        <v>27.73</v>
      </c>
      <c r="Z7">
        <v>24.99</v>
      </c>
      <c r="AA7">
        <v>381.89</v>
      </c>
      <c r="AC7">
        <v>1.29</v>
      </c>
      <c r="AD7">
        <f t="shared" si="0"/>
        <v>296.03875968992247</v>
      </c>
      <c r="AF7" s="27" t="s">
        <v>258</v>
      </c>
      <c r="AG7" s="10">
        <v>11</v>
      </c>
      <c r="AH7" s="10">
        <v>1</v>
      </c>
      <c r="AI7" s="10">
        <v>102.91</v>
      </c>
      <c r="AJ7" s="10">
        <v>0.70099999999999996</v>
      </c>
      <c r="AK7" s="10">
        <v>0.94</v>
      </c>
      <c r="AL7" s="10">
        <v>0.25</v>
      </c>
      <c r="AM7" s="10">
        <v>0.19700000000000001</v>
      </c>
      <c r="AN7" s="28">
        <v>70.97</v>
      </c>
    </row>
    <row r="8" spans="1:40" x14ac:dyDescent="0.25">
      <c r="B8" s="27" t="s">
        <v>274</v>
      </c>
      <c r="C8" s="40" t="s">
        <v>554</v>
      </c>
      <c r="D8" s="10">
        <v>48.94</v>
      </c>
      <c r="E8" s="10">
        <v>0.14000000000000001</v>
      </c>
      <c r="F8" s="10">
        <f>D8</f>
        <v>48.94</v>
      </c>
      <c r="G8" s="10">
        <v>0.79100000000000004</v>
      </c>
      <c r="H8" s="41">
        <v>1403.1906791849999</v>
      </c>
      <c r="I8" s="40" t="s">
        <v>196</v>
      </c>
      <c r="J8" s="40" t="s">
        <v>149</v>
      </c>
      <c r="K8" s="131" t="s">
        <v>149</v>
      </c>
      <c r="L8" s="28" t="s">
        <v>149</v>
      </c>
      <c r="V8" t="s">
        <v>97</v>
      </c>
      <c r="W8">
        <v>196.18</v>
      </c>
      <c r="X8">
        <v>0.9</v>
      </c>
      <c r="Y8">
        <v>15.87</v>
      </c>
      <c r="Z8">
        <v>24.92</v>
      </c>
      <c r="AA8">
        <v>39.43</v>
      </c>
      <c r="AC8">
        <v>1.29</v>
      </c>
      <c r="AD8">
        <f t="shared" si="0"/>
        <v>30.565891472868216</v>
      </c>
      <c r="AF8" s="27" t="s">
        <v>258</v>
      </c>
      <c r="AG8" s="10">
        <v>11</v>
      </c>
      <c r="AH8" s="10">
        <v>2</v>
      </c>
      <c r="AI8" s="10">
        <v>104.06</v>
      </c>
      <c r="AJ8" s="10">
        <v>0.67100000000000004</v>
      </c>
      <c r="AK8" s="10">
        <v>0.95</v>
      </c>
      <c r="AL8" s="10">
        <v>0.25</v>
      </c>
      <c r="AM8" s="10">
        <v>0.20599999999999999</v>
      </c>
      <c r="AN8" s="28">
        <v>79.17</v>
      </c>
    </row>
    <row r="9" spans="1:40" x14ac:dyDescent="0.25">
      <c r="B9" s="27" t="s">
        <v>268</v>
      </c>
      <c r="C9" s="40" t="s">
        <v>554</v>
      </c>
      <c r="D9" s="10">
        <v>48.64</v>
      </c>
      <c r="E9" s="10">
        <v>0.161</v>
      </c>
      <c r="F9" s="10">
        <f t="shared" ref="F9:F18" si="2">D9</f>
        <v>48.64</v>
      </c>
      <c r="G9" s="10">
        <v>0.79</v>
      </c>
      <c r="H9" s="41">
        <v>20.8938394922905</v>
      </c>
      <c r="I9" s="40" t="s">
        <v>196</v>
      </c>
      <c r="J9" s="40">
        <v>1</v>
      </c>
      <c r="K9" s="131">
        <f>AVERAGE(G7,G9:G10)</f>
        <v>0.78500000000000014</v>
      </c>
      <c r="L9" s="28" t="str">
        <f t="shared" si="1"/>
        <v>p_eff = 50 , e0_prom = 0.785</v>
      </c>
      <c r="V9" s="23" t="s">
        <v>98</v>
      </c>
      <c r="W9" s="23">
        <v>394.16</v>
      </c>
      <c r="X9" s="23">
        <v>0.88</v>
      </c>
      <c r="Y9" s="23">
        <v>18.89</v>
      </c>
      <c r="Z9" s="23">
        <v>17.05</v>
      </c>
      <c r="AA9" s="23">
        <v>141.36000000000001</v>
      </c>
      <c r="AB9" t="s">
        <v>250</v>
      </c>
      <c r="AC9">
        <v>1.29</v>
      </c>
      <c r="AD9">
        <f t="shared" si="0"/>
        <v>109.58139534883722</v>
      </c>
      <c r="AF9" s="27" t="s">
        <v>258</v>
      </c>
      <c r="AG9" s="10">
        <v>11</v>
      </c>
      <c r="AH9" s="10">
        <v>3</v>
      </c>
      <c r="AI9" s="10">
        <v>103.65</v>
      </c>
      <c r="AJ9" s="10">
        <v>0.70899999999999996</v>
      </c>
      <c r="AK9" s="10">
        <v>0.94</v>
      </c>
      <c r="AL9" s="10">
        <v>0.1</v>
      </c>
      <c r="AM9" s="10">
        <v>0.32500000000000001</v>
      </c>
      <c r="AN9" s="28">
        <v>68.900000000000006</v>
      </c>
    </row>
    <row r="10" spans="1:40" x14ac:dyDescent="0.25">
      <c r="B10" s="27" t="s">
        <v>269</v>
      </c>
      <c r="C10" s="40" t="s">
        <v>554</v>
      </c>
      <c r="D10" s="10">
        <v>48.59</v>
      </c>
      <c r="E10" s="10">
        <v>0.14399999999999999</v>
      </c>
      <c r="F10" s="10">
        <f t="shared" si="2"/>
        <v>48.59</v>
      </c>
      <c r="G10" s="10">
        <v>0.78</v>
      </c>
      <c r="H10" s="41">
        <v>39.969569154030602</v>
      </c>
      <c r="I10" s="40" t="s">
        <v>196</v>
      </c>
      <c r="J10" s="40">
        <v>1</v>
      </c>
      <c r="K10" s="131">
        <f>AVERAGE(G7,G9:G10)</f>
        <v>0.78500000000000014</v>
      </c>
      <c r="L10" s="28" t="str">
        <f t="shared" si="1"/>
        <v>p_eff = 50 , e0_prom = 0.785</v>
      </c>
      <c r="V10" t="s">
        <v>99</v>
      </c>
      <c r="W10">
        <v>681.72</v>
      </c>
      <c r="X10">
        <v>0.84</v>
      </c>
      <c r="Y10">
        <v>29.48</v>
      </c>
      <c r="Z10">
        <v>21.13</v>
      </c>
      <c r="AA10">
        <v>374.6</v>
      </c>
      <c r="AC10">
        <v>1.29</v>
      </c>
      <c r="AD10">
        <f t="shared" si="0"/>
        <v>290.38759689922483</v>
      </c>
      <c r="AF10" s="27" t="s">
        <v>258</v>
      </c>
      <c r="AG10" s="10">
        <v>11</v>
      </c>
      <c r="AH10" s="10">
        <v>4</v>
      </c>
      <c r="AI10" s="10">
        <v>103.7</v>
      </c>
      <c r="AJ10" s="10">
        <v>0.68500000000000005</v>
      </c>
      <c r="AK10" s="10">
        <v>0.96</v>
      </c>
      <c r="AL10" s="10">
        <v>0.1</v>
      </c>
      <c r="AM10" s="10">
        <v>0.16900000000000001</v>
      </c>
      <c r="AN10" s="28">
        <v>75.510000000000005</v>
      </c>
    </row>
    <row r="11" spans="1:40" x14ac:dyDescent="0.25">
      <c r="B11" s="27" t="s">
        <v>275</v>
      </c>
      <c r="C11" s="40" t="s">
        <v>554</v>
      </c>
      <c r="D11" s="10">
        <v>102.91</v>
      </c>
      <c r="E11" s="10">
        <v>0.19700000000000001</v>
      </c>
      <c r="F11" s="10">
        <f t="shared" si="2"/>
        <v>102.91</v>
      </c>
      <c r="G11" s="10">
        <v>0.70099999999999996</v>
      </c>
      <c r="H11" s="41">
        <v>22.005818662609251</v>
      </c>
      <c r="I11" s="40" t="s">
        <v>195</v>
      </c>
      <c r="J11" s="40">
        <v>2</v>
      </c>
      <c r="K11" s="131">
        <f>AVERAGE(G11:G14)</f>
        <v>0.6915</v>
      </c>
      <c r="L11" s="28" t="str">
        <f t="shared" si="1"/>
        <v>p_eff = 50 , e0_prom = 0.692</v>
      </c>
      <c r="N11" s="45"/>
      <c r="V11" t="s">
        <v>100</v>
      </c>
      <c r="W11">
        <v>769.86</v>
      </c>
      <c r="X11">
        <v>0.78</v>
      </c>
      <c r="Y11">
        <v>45.5</v>
      </c>
      <c r="Z11">
        <v>23.25</v>
      </c>
      <c r="AA11">
        <v>1080.28</v>
      </c>
      <c r="AC11">
        <v>1.29</v>
      </c>
      <c r="AD11">
        <f t="shared" si="0"/>
        <v>837.42635658914719</v>
      </c>
      <c r="AF11" s="27" t="s">
        <v>259</v>
      </c>
      <c r="AG11" s="10">
        <v>12</v>
      </c>
      <c r="AH11" s="10">
        <v>1</v>
      </c>
      <c r="AI11" s="10">
        <v>99.7</v>
      </c>
      <c r="AJ11" s="10">
        <v>0.84699999999999998</v>
      </c>
      <c r="AK11" s="10">
        <v>0.92</v>
      </c>
      <c r="AL11" s="10">
        <v>0.25</v>
      </c>
      <c r="AM11" s="10">
        <v>0.20499999999999999</v>
      </c>
      <c r="AN11" s="28">
        <v>11.82</v>
      </c>
    </row>
    <row r="12" spans="1:40" x14ac:dyDescent="0.25">
      <c r="B12" s="27" t="s">
        <v>276</v>
      </c>
      <c r="C12" s="40" t="s">
        <v>554</v>
      </c>
      <c r="D12" s="10">
        <v>104.06</v>
      </c>
      <c r="E12" s="10">
        <v>0.20599999999999999</v>
      </c>
      <c r="F12" s="10">
        <f t="shared" si="2"/>
        <v>104.06</v>
      </c>
      <c r="G12" s="10">
        <v>0.67100000000000004</v>
      </c>
      <c r="H12" s="41">
        <v>20.098676088166549</v>
      </c>
      <c r="I12" s="40" t="s">
        <v>195</v>
      </c>
      <c r="J12" s="40">
        <v>2</v>
      </c>
      <c r="K12" s="131">
        <f>AVERAGE(G11:G14)</f>
        <v>0.6915</v>
      </c>
      <c r="L12" s="28" t="str">
        <f t="shared" si="1"/>
        <v>p_eff = 50 , e0_prom = 0.692</v>
      </c>
      <c r="V12" t="s">
        <v>101</v>
      </c>
      <c r="W12">
        <v>56.37</v>
      </c>
      <c r="X12">
        <v>0.97</v>
      </c>
      <c r="Y12">
        <v>0</v>
      </c>
      <c r="Z12">
        <v>5.87</v>
      </c>
      <c r="AA12">
        <v>5.71</v>
      </c>
      <c r="AC12">
        <v>1.29</v>
      </c>
      <c r="AD12">
        <f t="shared" si="0"/>
        <v>4.4263565891472867</v>
      </c>
      <c r="AF12" s="27" t="s">
        <v>259</v>
      </c>
      <c r="AG12" s="10">
        <v>12</v>
      </c>
      <c r="AH12" s="10">
        <v>2</v>
      </c>
      <c r="AI12" s="10">
        <v>96.79</v>
      </c>
      <c r="AJ12" s="10">
        <v>0.72499999999999998</v>
      </c>
      <c r="AK12" s="10">
        <v>0.96</v>
      </c>
      <c r="AL12" s="10">
        <v>0.25</v>
      </c>
      <c r="AM12" s="10">
        <v>0.157</v>
      </c>
      <c r="AN12" s="28">
        <v>38.82</v>
      </c>
    </row>
    <row r="13" spans="1:40" x14ac:dyDescent="0.25">
      <c r="B13" s="27" t="s">
        <v>277</v>
      </c>
      <c r="C13" s="40" t="s">
        <v>554</v>
      </c>
      <c r="D13" s="10">
        <v>103.65</v>
      </c>
      <c r="E13" s="10">
        <v>0.32500000000000001</v>
      </c>
      <c r="F13" s="10">
        <f t="shared" si="2"/>
        <v>103.65</v>
      </c>
      <c r="G13" s="10">
        <v>0.70899999999999996</v>
      </c>
      <c r="H13" s="41">
        <v>3.8603974320377952</v>
      </c>
      <c r="I13" s="40" t="s">
        <v>195</v>
      </c>
      <c r="J13" s="40">
        <v>2</v>
      </c>
      <c r="K13" s="131">
        <f>AVERAGE(G11:G14)</f>
        <v>0.6915</v>
      </c>
      <c r="L13" s="28" t="str">
        <f t="shared" si="1"/>
        <v>p_eff = 50 , e0_prom = 0.692</v>
      </c>
      <c r="V13" t="s">
        <v>102</v>
      </c>
      <c r="W13">
        <v>696.35</v>
      </c>
      <c r="X13">
        <v>0.85</v>
      </c>
      <c r="Y13">
        <v>26.74</v>
      </c>
      <c r="Z13">
        <v>24.92</v>
      </c>
      <c r="AA13">
        <v>300.62</v>
      </c>
      <c r="AC13">
        <v>1.29</v>
      </c>
      <c r="AD13">
        <f t="shared" si="0"/>
        <v>233.03875968992247</v>
      </c>
      <c r="AF13" s="27" t="s">
        <v>259</v>
      </c>
      <c r="AG13" s="10">
        <v>12</v>
      </c>
      <c r="AH13" s="10">
        <v>3</v>
      </c>
      <c r="AI13" s="10">
        <v>97.11</v>
      </c>
      <c r="AJ13" s="10">
        <v>0.75700000000000001</v>
      </c>
      <c r="AK13" s="10">
        <v>0.98</v>
      </c>
      <c r="AL13" s="10">
        <v>0.25</v>
      </c>
      <c r="AM13" s="10">
        <v>0.114</v>
      </c>
      <c r="AN13" s="28">
        <v>31.67</v>
      </c>
    </row>
    <row r="14" spans="1:40" ht="15.75" thickBot="1" x14ac:dyDescent="0.3">
      <c r="B14" s="27" t="s">
        <v>278</v>
      </c>
      <c r="C14" s="40" t="s">
        <v>554</v>
      </c>
      <c r="D14" s="10">
        <v>103.7</v>
      </c>
      <c r="E14" s="10">
        <v>0.16900000000000001</v>
      </c>
      <c r="F14" s="10">
        <f t="shared" si="2"/>
        <v>103.7</v>
      </c>
      <c r="G14" s="10">
        <v>0.68500000000000005</v>
      </c>
      <c r="H14" s="41">
        <v>29.145192568009801</v>
      </c>
      <c r="I14" s="40" t="s">
        <v>195</v>
      </c>
      <c r="J14" s="40">
        <v>2</v>
      </c>
      <c r="K14" s="131">
        <f>AVERAGE(G11:G14)</f>
        <v>0.6915</v>
      </c>
      <c r="L14" s="28" t="str">
        <f t="shared" si="1"/>
        <v>p_eff = 50 , e0_prom = 0.692</v>
      </c>
      <c r="M14" s="6"/>
      <c r="Q14" s="6"/>
      <c r="R14" s="6"/>
      <c r="S14" s="6"/>
      <c r="V14" t="s">
        <v>103</v>
      </c>
      <c r="W14">
        <v>193.39</v>
      </c>
      <c r="X14">
        <v>0.91</v>
      </c>
      <c r="Y14">
        <v>12.45</v>
      </c>
      <c r="Z14">
        <v>12.7</v>
      </c>
      <c r="AA14">
        <v>22.5</v>
      </c>
      <c r="AC14">
        <v>1.29</v>
      </c>
      <c r="AD14">
        <f t="shared" si="0"/>
        <v>17.441860465116278</v>
      </c>
      <c r="AF14" s="29" t="s">
        <v>259</v>
      </c>
      <c r="AG14" s="30">
        <v>12</v>
      </c>
      <c r="AH14" s="30">
        <v>4</v>
      </c>
      <c r="AI14" s="30">
        <v>96.81</v>
      </c>
      <c r="AJ14" s="30">
        <v>0.755</v>
      </c>
      <c r="AK14" s="30">
        <v>0.96</v>
      </c>
      <c r="AL14" s="30">
        <v>0.25</v>
      </c>
      <c r="AM14" s="30">
        <v>0.193</v>
      </c>
      <c r="AN14" s="31">
        <v>32.18</v>
      </c>
    </row>
    <row r="15" spans="1:40" x14ac:dyDescent="0.25">
      <c r="B15" s="27" t="s">
        <v>270</v>
      </c>
      <c r="C15" s="40" t="s">
        <v>554</v>
      </c>
      <c r="D15" s="10">
        <v>102.91</v>
      </c>
      <c r="E15" s="10">
        <v>0.19700000000000001</v>
      </c>
      <c r="F15" s="10">
        <f t="shared" si="2"/>
        <v>102.91</v>
      </c>
      <c r="G15" s="10">
        <v>0.70099999999999996</v>
      </c>
      <c r="H15" s="41">
        <v>20.955087081782199</v>
      </c>
      <c r="I15" s="40" t="s">
        <v>196</v>
      </c>
      <c r="J15" s="40">
        <v>3</v>
      </c>
      <c r="K15" s="131">
        <f>AVERAGE(G15:G18)</f>
        <v>0.6915</v>
      </c>
      <c r="L15" s="28" t="str">
        <f t="shared" si="1"/>
        <v>p_eff = 50 , e0_prom = 0.692</v>
      </c>
      <c r="M15" s="6"/>
      <c r="V15" t="s">
        <v>104</v>
      </c>
      <c r="W15">
        <v>95.72</v>
      </c>
      <c r="X15">
        <v>0.84</v>
      </c>
      <c r="Y15">
        <v>30.26</v>
      </c>
      <c r="Z15">
        <v>24.99</v>
      </c>
      <c r="AA15">
        <v>219.85</v>
      </c>
      <c r="AC15">
        <v>1.29</v>
      </c>
      <c r="AD15">
        <f t="shared" si="0"/>
        <v>170.42635658914728</v>
      </c>
    </row>
    <row r="16" spans="1:40" x14ac:dyDescent="0.25">
      <c r="B16" s="27" t="s">
        <v>271</v>
      </c>
      <c r="C16" s="40" t="s">
        <v>554</v>
      </c>
      <c r="D16" s="10">
        <v>104.06</v>
      </c>
      <c r="E16" s="10">
        <v>0.20599999999999999</v>
      </c>
      <c r="F16" s="10">
        <f t="shared" si="2"/>
        <v>104.06</v>
      </c>
      <c r="G16" s="10">
        <v>0.67100000000000004</v>
      </c>
      <c r="H16" s="41">
        <v>14.960189562706649</v>
      </c>
      <c r="I16" s="40" t="s">
        <v>196</v>
      </c>
      <c r="J16" s="40">
        <v>3</v>
      </c>
      <c r="K16" s="131">
        <f>AVERAGE(G15:G18)</f>
        <v>0.6915</v>
      </c>
      <c r="L16" s="28" t="str">
        <f t="shared" si="1"/>
        <v>p_eff = 50 , e0_prom = 0.692</v>
      </c>
      <c r="M16" s="6"/>
      <c r="V16" t="s">
        <v>105</v>
      </c>
      <c r="W16">
        <v>500.04</v>
      </c>
      <c r="X16">
        <v>0.92</v>
      </c>
      <c r="Y16">
        <v>9.67</v>
      </c>
      <c r="Z16">
        <v>24.88</v>
      </c>
      <c r="AA16">
        <v>1142.76</v>
      </c>
      <c r="AC16">
        <v>1.29</v>
      </c>
      <c r="AD16">
        <f t="shared" si="0"/>
        <v>885.86046511627899</v>
      </c>
    </row>
    <row r="17" spans="1:30" x14ac:dyDescent="0.25">
      <c r="B17" s="27" t="s">
        <v>272</v>
      </c>
      <c r="C17" s="40" t="s">
        <v>554</v>
      </c>
      <c r="D17" s="10">
        <v>103.65</v>
      </c>
      <c r="E17" s="10">
        <v>0.32500000000000001</v>
      </c>
      <c r="F17" s="10">
        <f t="shared" si="2"/>
        <v>103.65</v>
      </c>
      <c r="G17" s="10">
        <v>0.70899999999999996</v>
      </c>
      <c r="H17" s="41">
        <v>5.1531427046358402</v>
      </c>
      <c r="I17" s="40" t="s">
        <v>196</v>
      </c>
      <c r="J17" s="40">
        <v>3</v>
      </c>
      <c r="K17" s="131">
        <f>AVERAGE(G15:G18)</f>
        <v>0.6915</v>
      </c>
      <c r="L17" s="28" t="str">
        <f t="shared" si="1"/>
        <v>p_eff = 50 , e0_prom = 0.692</v>
      </c>
      <c r="M17" s="6"/>
      <c r="V17" t="s">
        <v>106</v>
      </c>
      <c r="W17">
        <v>491.52</v>
      </c>
      <c r="X17">
        <v>0.91</v>
      </c>
      <c r="Y17">
        <v>12.13</v>
      </c>
      <c r="Z17">
        <v>24.97</v>
      </c>
      <c r="AA17">
        <v>1156.76</v>
      </c>
      <c r="AC17">
        <v>1.29</v>
      </c>
      <c r="AD17">
        <f t="shared" si="0"/>
        <v>896.71317829457359</v>
      </c>
    </row>
    <row r="18" spans="1:30" ht="15.75" thickBot="1" x14ac:dyDescent="0.3">
      <c r="B18" s="29" t="s">
        <v>273</v>
      </c>
      <c r="C18" s="42" t="s">
        <v>554</v>
      </c>
      <c r="D18" s="30">
        <v>103.7</v>
      </c>
      <c r="E18" s="30">
        <v>0.16900000000000001</v>
      </c>
      <c r="F18" s="30">
        <f t="shared" si="2"/>
        <v>103.7</v>
      </c>
      <c r="G18" s="30">
        <v>0.68500000000000005</v>
      </c>
      <c r="H18" s="43">
        <v>26.798982947916901</v>
      </c>
      <c r="I18" s="42" t="s">
        <v>196</v>
      </c>
      <c r="J18" s="42">
        <v>3</v>
      </c>
      <c r="K18" s="132">
        <f>AVERAGE(G15:G18)</f>
        <v>0.6915</v>
      </c>
      <c r="L18" s="31" t="str">
        <f t="shared" si="1"/>
        <v>p_eff = 50 , e0_prom = 0.692</v>
      </c>
      <c r="M18" s="6"/>
      <c r="V18" t="s">
        <v>107</v>
      </c>
      <c r="W18">
        <v>97.12</v>
      </c>
      <c r="X18">
        <v>0.72</v>
      </c>
      <c r="Y18">
        <v>62.75</v>
      </c>
      <c r="Z18">
        <v>24.94</v>
      </c>
      <c r="AA18">
        <v>200.28</v>
      </c>
      <c r="AC18">
        <v>1.29</v>
      </c>
      <c r="AD18">
        <f t="shared" si="0"/>
        <v>155.25581395348837</v>
      </c>
    </row>
    <row r="19" spans="1:30" ht="15.75" thickBot="1" x14ac:dyDescent="0.3">
      <c r="M19" s="6"/>
      <c r="V19" t="s">
        <v>108</v>
      </c>
      <c r="W19">
        <v>97.3</v>
      </c>
      <c r="X19">
        <v>0.89</v>
      </c>
      <c r="Y19">
        <v>17.55</v>
      </c>
      <c r="Z19">
        <v>24.98</v>
      </c>
      <c r="AA19">
        <v>198.24</v>
      </c>
      <c r="AC19">
        <v>1.29</v>
      </c>
      <c r="AD19">
        <f t="shared" si="0"/>
        <v>153.67441860465115</v>
      </c>
    </row>
    <row r="20" spans="1:30" ht="15.75" thickBot="1" x14ac:dyDescent="0.3">
      <c r="A20" s="20" t="s">
        <v>229</v>
      </c>
      <c r="B20" s="21" t="s">
        <v>185</v>
      </c>
      <c r="C20" s="22" t="s">
        <v>25</v>
      </c>
      <c r="M20" s="6"/>
      <c r="V20" t="s">
        <v>109</v>
      </c>
      <c r="W20">
        <v>200.14</v>
      </c>
      <c r="X20">
        <v>0.81</v>
      </c>
      <c r="Y20">
        <v>39.85</v>
      </c>
      <c r="Z20">
        <v>24.98</v>
      </c>
      <c r="AA20">
        <v>416.86</v>
      </c>
      <c r="AC20">
        <v>1.29</v>
      </c>
      <c r="AD20">
        <f t="shared" si="0"/>
        <v>323.14728682170545</v>
      </c>
    </row>
    <row r="21" spans="1:30" x14ac:dyDescent="0.25">
      <c r="B21" s="18">
        <v>17.061760563890498</v>
      </c>
      <c r="C21" s="19">
        <v>0.90818505055457999</v>
      </c>
      <c r="M21" s="6"/>
      <c r="V21" t="s">
        <v>110</v>
      </c>
      <c r="W21">
        <v>96.63</v>
      </c>
      <c r="X21">
        <v>0.79</v>
      </c>
      <c r="Y21">
        <v>43.07</v>
      </c>
      <c r="Z21">
        <v>23.72</v>
      </c>
      <c r="AA21">
        <v>263.68</v>
      </c>
      <c r="AC21">
        <v>1.29</v>
      </c>
      <c r="AD21">
        <f t="shared" si="0"/>
        <v>204.40310077519379</v>
      </c>
    </row>
    <row r="22" spans="1:30" x14ac:dyDescent="0.25">
      <c r="B22" s="14">
        <v>29.6807224440924</v>
      </c>
      <c r="C22" s="15">
        <v>0.89537367504603504</v>
      </c>
      <c r="M22" s="6"/>
    </row>
    <row r="23" spans="1:30" x14ac:dyDescent="0.25">
      <c r="B23" s="14">
        <v>117.707597801885</v>
      </c>
      <c r="C23" s="15">
        <v>0.88469749824418698</v>
      </c>
      <c r="M23" s="6"/>
    </row>
    <row r="24" spans="1:30" x14ac:dyDescent="0.25">
      <c r="B24" s="14">
        <v>164.51044781578</v>
      </c>
      <c r="C24" s="15">
        <v>0.87295372208899003</v>
      </c>
      <c r="M24" s="6"/>
    </row>
    <row r="25" spans="1:30" x14ac:dyDescent="0.25">
      <c r="B25" s="14">
        <v>242.07481871512201</v>
      </c>
      <c r="C25" s="15">
        <v>0.85480422763479302</v>
      </c>
      <c r="M25" s="6"/>
    </row>
    <row r="26" spans="1:30" x14ac:dyDescent="0.25">
      <c r="B26" s="14">
        <v>325.50870417208301</v>
      </c>
      <c r="C26" s="15">
        <v>0.825978617468204</v>
      </c>
      <c r="M26" s="6"/>
    </row>
    <row r="27" spans="1:30" x14ac:dyDescent="0.25">
      <c r="B27" s="14">
        <v>652.41436296514996</v>
      </c>
      <c r="C27" s="15">
        <v>0.82918141552824698</v>
      </c>
      <c r="M27" s="6"/>
      <c r="R27" s="38"/>
      <c r="S27" s="4"/>
    </row>
    <row r="28" spans="1:30" x14ac:dyDescent="0.25">
      <c r="B28" s="14">
        <v>325.50870417208301</v>
      </c>
      <c r="C28" s="15">
        <v>0.85053370804248796</v>
      </c>
      <c r="M28" s="6"/>
      <c r="R28" s="38"/>
      <c r="S28" s="4"/>
    </row>
    <row r="29" spans="1:30" x14ac:dyDescent="0.25">
      <c r="B29" s="14">
        <v>301.30840885974499</v>
      </c>
      <c r="C29" s="15">
        <v>0.844128111922401</v>
      </c>
      <c r="H29" s="35"/>
      <c r="I29" s="8"/>
      <c r="J29" s="37"/>
      <c r="K29" s="39"/>
      <c r="M29" s="6"/>
      <c r="R29" s="38"/>
      <c r="S29" s="4"/>
    </row>
    <row r="30" spans="1:30" x14ac:dyDescent="0.25">
      <c r="B30" s="14">
        <v>888.64497636413296</v>
      </c>
      <c r="C30" s="15">
        <v>0.82277575831870398</v>
      </c>
      <c r="H30" s="35"/>
      <c r="I30" s="8"/>
      <c r="J30" s="37"/>
      <c r="K30" s="39"/>
      <c r="M30" s="6"/>
      <c r="R30" s="38"/>
      <c r="S30" s="4"/>
    </row>
    <row r="31" spans="1:30" ht="15.75" thickBot="1" x14ac:dyDescent="0.3">
      <c r="B31" s="16">
        <v>888.64497636413296</v>
      </c>
      <c r="C31" s="17">
        <v>0.801423465804463</v>
      </c>
      <c r="H31" s="35"/>
      <c r="I31" s="8"/>
      <c r="J31" s="37"/>
      <c r="K31" s="39"/>
      <c r="M31" s="6"/>
      <c r="R31" s="38"/>
      <c r="S31" s="4"/>
    </row>
    <row r="32" spans="1:30" x14ac:dyDescent="0.25">
      <c r="C32" s="37"/>
      <c r="H32" s="35"/>
      <c r="I32" s="8"/>
      <c r="J32" s="37"/>
      <c r="K32" s="39"/>
      <c r="M32" s="6"/>
      <c r="R32" s="38"/>
      <c r="S32" s="4"/>
    </row>
    <row r="33" spans="3:19" x14ac:dyDescent="0.25">
      <c r="C33" s="37"/>
      <c r="H33" s="35"/>
      <c r="I33" s="8"/>
      <c r="J33" s="37"/>
      <c r="K33" s="39"/>
      <c r="M33" s="6"/>
      <c r="R33" s="38"/>
      <c r="S33" s="4"/>
    </row>
    <row r="34" spans="3:19" x14ac:dyDescent="0.25">
      <c r="C34" s="37"/>
      <c r="H34" s="35"/>
      <c r="I34" s="8"/>
      <c r="J34" s="37"/>
      <c r="K34" s="39"/>
    </row>
    <row r="35" spans="3:19" x14ac:dyDescent="0.25">
      <c r="I35" s="6"/>
      <c r="J35" s="6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9E2E7-7DFD-459C-9B36-8A2020A056DF}">
  <sheetPr>
    <tabColor theme="7"/>
  </sheetPr>
  <dimension ref="A1:Z193"/>
  <sheetViews>
    <sheetView zoomScale="130" zoomScaleNormal="130" workbookViewId="0"/>
  </sheetViews>
  <sheetFormatPr baseColWidth="10" defaultRowHeight="15" x14ac:dyDescent="0.25"/>
  <cols>
    <col min="2" max="2" width="15" customWidth="1"/>
  </cols>
  <sheetData>
    <row r="1" spans="1:22" ht="15.75" thickBot="1" x14ac:dyDescent="0.3">
      <c r="A1" s="21" t="s">
        <v>260</v>
      </c>
      <c r="B1" s="67" t="s">
        <v>239</v>
      </c>
      <c r="C1" s="67" t="s">
        <v>240</v>
      </c>
      <c r="D1" s="67" t="s">
        <v>241</v>
      </c>
      <c r="E1" s="67" t="s">
        <v>242</v>
      </c>
      <c r="F1" s="67" t="s">
        <v>231</v>
      </c>
      <c r="G1" s="67" t="s">
        <v>188</v>
      </c>
      <c r="H1" s="67" t="s">
        <v>244</v>
      </c>
      <c r="I1" s="67" t="s">
        <v>245</v>
      </c>
      <c r="J1" s="67" t="s">
        <v>230</v>
      </c>
      <c r="K1" s="67" t="s">
        <v>186</v>
      </c>
      <c r="L1" s="67" t="s">
        <v>187</v>
      </c>
      <c r="M1" s="67" t="s">
        <v>232</v>
      </c>
      <c r="N1" s="67" t="s">
        <v>234</v>
      </c>
      <c r="O1" s="67" t="s">
        <v>233</v>
      </c>
      <c r="P1" s="22" t="s">
        <v>235</v>
      </c>
      <c r="V1" t="s">
        <v>238</v>
      </c>
    </row>
    <row r="2" spans="1:22" x14ac:dyDescent="0.25">
      <c r="A2" s="55" t="s">
        <v>84</v>
      </c>
      <c r="B2" s="56" t="s">
        <v>113</v>
      </c>
      <c r="C2" s="56">
        <v>0.90169999999999995</v>
      </c>
      <c r="D2" s="56">
        <v>4.9099999999999998E-2</v>
      </c>
      <c r="E2" s="56">
        <v>0.75</v>
      </c>
      <c r="F2" s="56">
        <f>2.35</f>
        <v>2.35</v>
      </c>
      <c r="G2" s="56">
        <v>2.67</v>
      </c>
      <c r="H2" s="56">
        <v>0.98</v>
      </c>
      <c r="I2" s="56">
        <v>4.3600000000000003</v>
      </c>
      <c r="J2" s="56">
        <v>0.33</v>
      </c>
      <c r="K2" s="57">
        <f>G2/1.342 - 1</f>
        <v>0.98956780923994025</v>
      </c>
      <c r="L2" s="57">
        <f>G2/1.732 - 1</f>
        <v>0.54157043879907629</v>
      </c>
      <c r="M2" s="56" t="s">
        <v>246</v>
      </c>
      <c r="N2" s="56" t="s">
        <v>566</v>
      </c>
      <c r="O2" s="56">
        <v>1</v>
      </c>
      <c r="P2" s="125" t="s">
        <v>289</v>
      </c>
      <c r="V2" s="1"/>
    </row>
    <row r="3" spans="1:22" x14ac:dyDescent="0.25">
      <c r="A3" s="27" t="s">
        <v>198</v>
      </c>
      <c r="B3" s="10" t="s">
        <v>113</v>
      </c>
      <c r="C3" s="10">
        <v>0.62209999999999999</v>
      </c>
      <c r="D3" s="10">
        <v>1.9099999999999999E-2</v>
      </c>
      <c r="E3" s="10">
        <v>0.75</v>
      </c>
      <c r="F3" s="10">
        <v>0.4</v>
      </c>
      <c r="G3" s="10">
        <v>2.64</v>
      </c>
      <c r="H3" s="10">
        <v>0.92</v>
      </c>
      <c r="I3" s="10">
        <v>4.33</v>
      </c>
      <c r="J3" s="10">
        <v>1</v>
      </c>
      <c r="K3" s="11">
        <f>G3/1.578 - 1</f>
        <v>0.67300380228136891</v>
      </c>
      <c r="L3" s="11">
        <f>G3/1.93 - 1</f>
        <v>0.36787564766839398</v>
      </c>
      <c r="M3" s="10" t="s">
        <v>246</v>
      </c>
      <c r="N3" s="10" t="s">
        <v>566</v>
      </c>
      <c r="O3" s="10">
        <v>1</v>
      </c>
      <c r="P3" s="71" t="s">
        <v>289</v>
      </c>
      <c r="V3" s="1"/>
    </row>
    <row r="4" spans="1:22" x14ac:dyDescent="0.25">
      <c r="A4" s="27" t="s">
        <v>85</v>
      </c>
      <c r="B4" s="10" t="s">
        <v>113</v>
      </c>
      <c r="C4" s="10">
        <v>0.55910000000000004</v>
      </c>
      <c r="D4" s="10">
        <v>1.6500000000000001E-2</v>
      </c>
      <c r="E4" s="10">
        <v>0.75</v>
      </c>
      <c r="F4" s="10">
        <v>2</v>
      </c>
      <c r="G4" s="10">
        <v>2.61</v>
      </c>
      <c r="H4" s="10">
        <v>0.42</v>
      </c>
      <c r="I4" s="10">
        <v>6.4</v>
      </c>
      <c r="J4" s="10">
        <v>0.72</v>
      </c>
      <c r="K4" s="11">
        <f>G4/1.61 - 1</f>
        <v>0.62111801242236009</v>
      </c>
      <c r="L4" s="11">
        <f>G4/1.98 - 1</f>
        <v>0.31818181818181812</v>
      </c>
      <c r="M4" s="10" t="s">
        <v>246</v>
      </c>
      <c r="N4" s="10" t="s">
        <v>566</v>
      </c>
      <c r="O4" s="10">
        <v>1</v>
      </c>
      <c r="P4" s="71" t="s">
        <v>288</v>
      </c>
      <c r="V4" s="1"/>
    </row>
    <row r="5" spans="1:22" x14ac:dyDescent="0.25">
      <c r="A5" s="27" t="s">
        <v>81</v>
      </c>
      <c r="B5" s="10" t="s">
        <v>113</v>
      </c>
      <c r="C5" s="10">
        <v>0.81810000000000005</v>
      </c>
      <c r="D5" s="10">
        <v>2.4799999999999999E-2</v>
      </c>
      <c r="E5" s="10">
        <v>0.75</v>
      </c>
      <c r="F5" s="10">
        <v>2</v>
      </c>
      <c r="G5" s="10">
        <v>2.62</v>
      </c>
      <c r="H5" s="10">
        <v>0.92</v>
      </c>
      <c r="I5" s="10">
        <v>2.1</v>
      </c>
      <c r="J5" s="10">
        <v>0.28000000000000003</v>
      </c>
      <c r="K5" s="11">
        <f>G5/1.4 - 1</f>
        <v>0.87142857142857166</v>
      </c>
      <c r="L5" s="11">
        <f>G5/1.77 - 1</f>
        <v>0.4802259887005651</v>
      </c>
      <c r="M5" s="10" t="s">
        <v>246</v>
      </c>
      <c r="N5" s="10" t="s">
        <v>566</v>
      </c>
      <c r="O5" s="10">
        <v>1</v>
      </c>
      <c r="P5" s="71" t="s">
        <v>288</v>
      </c>
      <c r="V5" s="1"/>
    </row>
    <row r="6" spans="1:22" ht="15.75" thickBot="1" x14ac:dyDescent="0.3">
      <c r="A6" s="29" t="s">
        <v>83</v>
      </c>
      <c r="B6" s="30" t="s">
        <v>113</v>
      </c>
      <c r="C6" s="30">
        <v>0.59460000000000002</v>
      </c>
      <c r="D6" s="30">
        <v>1.7299999999999999E-2</v>
      </c>
      <c r="E6" s="30">
        <v>0.75</v>
      </c>
      <c r="F6" s="30">
        <v>0.5</v>
      </c>
      <c r="G6" s="30">
        <v>2.62</v>
      </c>
      <c r="H6" s="30">
        <v>1.1499999999999999</v>
      </c>
      <c r="I6" s="30">
        <v>6</v>
      </c>
      <c r="J6" s="30">
        <v>2</v>
      </c>
      <c r="K6" s="53">
        <f>G6/1.55 - 1</f>
        <v>0.69032258064516139</v>
      </c>
      <c r="L6" s="53">
        <f>G6/2.01 - 1</f>
        <v>0.3034825870646769</v>
      </c>
      <c r="M6" s="30" t="s">
        <v>246</v>
      </c>
      <c r="N6" s="30" t="s">
        <v>566</v>
      </c>
      <c r="O6" s="30">
        <v>1</v>
      </c>
      <c r="P6" s="73" t="s">
        <v>288</v>
      </c>
      <c r="V6" s="1"/>
    </row>
    <row r="7" spans="1:22" ht="15.75" thickBot="1" x14ac:dyDescent="0.3">
      <c r="N7" s="46"/>
      <c r="V7" s="1"/>
    </row>
    <row r="8" spans="1:22" ht="18.75" thickBot="1" x14ac:dyDescent="0.4">
      <c r="A8" s="20" t="s">
        <v>243</v>
      </c>
      <c r="B8" s="61" t="s">
        <v>27</v>
      </c>
      <c r="C8" s="62" t="s">
        <v>79</v>
      </c>
      <c r="D8" s="63" t="s">
        <v>191</v>
      </c>
      <c r="E8" s="62" t="s">
        <v>117</v>
      </c>
      <c r="F8" s="62" t="s">
        <v>87</v>
      </c>
      <c r="G8" s="62" t="s">
        <v>192</v>
      </c>
      <c r="H8" s="62" t="s">
        <v>193</v>
      </c>
      <c r="I8" s="62" t="s">
        <v>194</v>
      </c>
      <c r="J8" s="100" t="s">
        <v>572</v>
      </c>
      <c r="K8" s="98" t="s">
        <v>574</v>
      </c>
      <c r="L8" s="22" t="s">
        <v>573</v>
      </c>
      <c r="M8" s="37" t="s">
        <v>118</v>
      </c>
      <c r="N8" s="37" t="s">
        <v>186</v>
      </c>
      <c r="O8" s="37" t="s">
        <v>187</v>
      </c>
      <c r="V8" s="1"/>
    </row>
    <row r="9" spans="1:22" x14ac:dyDescent="0.25">
      <c r="B9" s="55">
        <v>1</v>
      </c>
      <c r="C9" s="56" t="s">
        <v>84</v>
      </c>
      <c r="D9" s="56">
        <v>150</v>
      </c>
      <c r="E9" s="57">
        <v>0.14499999999999999</v>
      </c>
      <c r="F9" s="56">
        <f>D9</f>
        <v>150</v>
      </c>
      <c r="G9" s="57">
        <f>N9 - M9/100*(N9-O9)</f>
        <v>0.85158461914415418</v>
      </c>
      <c r="H9" s="58">
        <v>13</v>
      </c>
      <c r="I9" s="59" t="s">
        <v>196</v>
      </c>
      <c r="J9" s="56">
        <v>1</v>
      </c>
      <c r="K9" s="57">
        <f>AVERAGE(G9:G15)</f>
        <v>0.85417020396784138</v>
      </c>
      <c r="L9" s="60" t="str">
        <f>_xlfn.CONCAT("p_eff = ",F9," , e0_prom = ",ROUND(K9,3))</f>
        <v>p_eff = 150 , e0_prom = 0.854</v>
      </c>
      <c r="M9">
        <v>30.8</v>
      </c>
      <c r="N9" s="4">
        <f>$K$2</f>
        <v>0.98956780923994025</v>
      </c>
      <c r="O9" s="4">
        <f>$L$2</f>
        <v>0.54157043879907629</v>
      </c>
      <c r="V9" s="1"/>
    </row>
    <row r="10" spans="1:22" x14ac:dyDescent="0.25">
      <c r="B10" s="27">
        <v>2</v>
      </c>
      <c r="C10" s="10" t="s">
        <v>84</v>
      </c>
      <c r="D10" s="10">
        <v>150</v>
      </c>
      <c r="E10" s="11">
        <v>0.115</v>
      </c>
      <c r="F10" s="10">
        <f t="shared" ref="F10:F73" si="0">D10</f>
        <v>150</v>
      </c>
      <c r="G10" s="11">
        <f t="shared" ref="G10:G73" si="1">N10 - M10/100*(N10-O10)</f>
        <v>0.85288381151843262</v>
      </c>
      <c r="H10" s="52">
        <v>42</v>
      </c>
      <c r="I10" s="40" t="s">
        <v>196</v>
      </c>
      <c r="J10" s="10">
        <v>1</v>
      </c>
      <c r="K10" s="11">
        <f>AVERAGE(G9:G15)</f>
        <v>0.85417020396784138</v>
      </c>
      <c r="L10" s="28" t="str">
        <f t="shared" ref="L10:L73" si="2">_xlfn.CONCAT("p_eff = ",F10," , e0_prom = ",ROUND(K10,3))</f>
        <v>p_eff = 150 , e0_prom = 0.854</v>
      </c>
      <c r="M10">
        <v>30.51</v>
      </c>
      <c r="N10" s="4">
        <f t="shared" ref="N10:N28" si="3">$K$2</f>
        <v>0.98956780923994025</v>
      </c>
      <c r="O10" s="4">
        <f t="shared" ref="O10:O28" si="4">$L$2</f>
        <v>0.54157043879907629</v>
      </c>
      <c r="V10" s="1"/>
    </row>
    <row r="11" spans="1:22" x14ac:dyDescent="0.25">
      <c r="B11" s="27">
        <v>3</v>
      </c>
      <c r="C11" s="10" t="s">
        <v>84</v>
      </c>
      <c r="D11" s="10">
        <v>150</v>
      </c>
      <c r="E11" s="11">
        <v>9.5000000000000001E-2</v>
      </c>
      <c r="F11" s="10">
        <f t="shared" si="0"/>
        <v>150</v>
      </c>
      <c r="G11" s="11">
        <f t="shared" si="1"/>
        <v>0.86063416602705956</v>
      </c>
      <c r="H11" s="52">
        <v>104</v>
      </c>
      <c r="I11" s="40" t="s">
        <v>196</v>
      </c>
      <c r="J11" s="10">
        <v>1</v>
      </c>
      <c r="K11" s="11">
        <f>AVERAGE(G9:G15)</f>
        <v>0.85417020396784138</v>
      </c>
      <c r="L11" s="28" t="str">
        <f t="shared" si="2"/>
        <v>p_eff = 150 , e0_prom = 0.854</v>
      </c>
      <c r="M11">
        <v>28.78</v>
      </c>
      <c r="N11" s="4">
        <f t="shared" si="3"/>
        <v>0.98956780923994025</v>
      </c>
      <c r="O11" s="4">
        <f t="shared" si="4"/>
        <v>0.54157043879907629</v>
      </c>
      <c r="V11" s="1"/>
    </row>
    <row r="12" spans="1:22" x14ac:dyDescent="0.25">
      <c r="B12" s="27">
        <v>4</v>
      </c>
      <c r="C12" s="10" t="s">
        <v>84</v>
      </c>
      <c r="D12" s="10">
        <v>150</v>
      </c>
      <c r="E12" s="11">
        <v>0.127</v>
      </c>
      <c r="F12" s="10">
        <f t="shared" si="0"/>
        <v>150</v>
      </c>
      <c r="G12" s="11">
        <f t="shared" si="1"/>
        <v>0.85158461914415418</v>
      </c>
      <c r="H12" s="52">
        <v>21</v>
      </c>
      <c r="I12" s="40" t="s">
        <v>196</v>
      </c>
      <c r="J12" s="10">
        <v>1</v>
      </c>
      <c r="K12" s="11">
        <f>AVERAGE(G9:G15)</f>
        <v>0.85417020396784138</v>
      </c>
      <c r="L12" s="28" t="str">
        <f t="shared" si="2"/>
        <v>p_eff = 150 , e0_prom = 0.854</v>
      </c>
      <c r="M12">
        <v>30.8</v>
      </c>
      <c r="N12" s="4">
        <f t="shared" si="3"/>
        <v>0.98956780923994025</v>
      </c>
      <c r="O12" s="4">
        <f t="shared" si="4"/>
        <v>0.54157043879907629</v>
      </c>
      <c r="V12" s="1"/>
    </row>
    <row r="13" spans="1:22" x14ac:dyDescent="0.25">
      <c r="B13" s="27">
        <v>5</v>
      </c>
      <c r="C13" s="10" t="s">
        <v>84</v>
      </c>
      <c r="D13" s="10">
        <v>150</v>
      </c>
      <c r="E13" s="11">
        <v>0.16300000000000001</v>
      </c>
      <c r="F13" s="10">
        <f t="shared" si="0"/>
        <v>150</v>
      </c>
      <c r="G13" s="11">
        <f t="shared" si="1"/>
        <v>0.85673658890422411</v>
      </c>
      <c r="H13" s="52">
        <v>7</v>
      </c>
      <c r="I13" s="40" t="s">
        <v>196</v>
      </c>
      <c r="J13" s="10">
        <v>1</v>
      </c>
      <c r="K13" s="11">
        <f>AVERAGE(G9:G15)</f>
        <v>0.85417020396784138</v>
      </c>
      <c r="L13" s="28" t="str">
        <f t="shared" si="2"/>
        <v>p_eff = 150 , e0_prom = 0.854</v>
      </c>
      <c r="M13">
        <v>29.65</v>
      </c>
      <c r="N13" s="4">
        <f t="shared" si="3"/>
        <v>0.98956780923994025</v>
      </c>
      <c r="O13" s="4">
        <f t="shared" si="4"/>
        <v>0.54157043879907629</v>
      </c>
      <c r="V13" s="1"/>
    </row>
    <row r="14" spans="1:22" x14ac:dyDescent="0.25">
      <c r="B14" s="27">
        <v>6</v>
      </c>
      <c r="C14" s="10" t="s">
        <v>84</v>
      </c>
      <c r="D14" s="10">
        <v>150</v>
      </c>
      <c r="E14" s="11">
        <v>0.19</v>
      </c>
      <c r="F14" s="10">
        <f t="shared" si="0"/>
        <v>150</v>
      </c>
      <c r="G14" s="11">
        <f t="shared" si="1"/>
        <v>0.85543739652994555</v>
      </c>
      <c r="H14" s="52">
        <v>2</v>
      </c>
      <c r="I14" s="40" t="s">
        <v>196</v>
      </c>
      <c r="J14" s="10">
        <v>1</v>
      </c>
      <c r="K14" s="11">
        <f>AVERAGE(G9:G15)</f>
        <v>0.85417020396784138</v>
      </c>
      <c r="L14" s="28" t="str">
        <f t="shared" si="2"/>
        <v>p_eff = 150 , e0_prom = 0.854</v>
      </c>
      <c r="M14">
        <v>29.94</v>
      </c>
      <c r="N14" s="4">
        <f t="shared" si="3"/>
        <v>0.98956780923994025</v>
      </c>
      <c r="O14" s="4">
        <f t="shared" si="4"/>
        <v>0.54157043879907629</v>
      </c>
      <c r="S14" s="6"/>
      <c r="V14" s="1"/>
    </row>
    <row r="15" spans="1:22" x14ac:dyDescent="0.25">
      <c r="B15" s="27">
        <v>7</v>
      </c>
      <c r="C15" s="10" t="s">
        <v>84</v>
      </c>
      <c r="D15" s="10">
        <v>150</v>
      </c>
      <c r="E15" s="11">
        <v>0.10299999999999999</v>
      </c>
      <c r="F15" s="10">
        <f t="shared" si="0"/>
        <v>150</v>
      </c>
      <c r="G15" s="11">
        <f t="shared" si="1"/>
        <v>0.8503302265069197</v>
      </c>
      <c r="H15" s="52">
        <v>66</v>
      </c>
      <c r="I15" s="40" t="s">
        <v>196</v>
      </c>
      <c r="J15" s="10">
        <v>1</v>
      </c>
      <c r="K15" s="11">
        <f>AVERAGE(G9:G15)</f>
        <v>0.85417020396784138</v>
      </c>
      <c r="L15" s="28" t="str">
        <f t="shared" si="2"/>
        <v>p_eff = 150 , e0_prom = 0.854</v>
      </c>
      <c r="M15">
        <v>31.08</v>
      </c>
      <c r="N15" s="4">
        <f t="shared" si="3"/>
        <v>0.98956780923994025</v>
      </c>
      <c r="O15" s="4">
        <f t="shared" si="4"/>
        <v>0.54157043879907629</v>
      </c>
    </row>
    <row r="16" spans="1:22" x14ac:dyDescent="0.25">
      <c r="B16" s="27">
        <v>8</v>
      </c>
      <c r="C16" s="10" t="s">
        <v>84</v>
      </c>
      <c r="D16" s="10">
        <v>150</v>
      </c>
      <c r="E16" s="11">
        <v>0.14499999999999999</v>
      </c>
      <c r="F16" s="10">
        <f t="shared" si="0"/>
        <v>150</v>
      </c>
      <c r="G16" s="11">
        <f t="shared" si="1"/>
        <v>0.75544438344754483</v>
      </c>
      <c r="H16" s="52">
        <v>49</v>
      </c>
      <c r="I16" s="40" t="s">
        <v>196</v>
      </c>
      <c r="J16" s="10">
        <v>2</v>
      </c>
      <c r="K16" s="11">
        <f>AVERAGE(G16:G22)</f>
        <v>0.76108915031509972</v>
      </c>
      <c r="L16" s="28" t="str">
        <f t="shared" si="2"/>
        <v>p_eff = 150 , e0_prom = 0.761</v>
      </c>
      <c r="M16">
        <v>52.26</v>
      </c>
      <c r="N16" s="4">
        <f t="shared" si="3"/>
        <v>0.98956780923994025</v>
      </c>
      <c r="O16" s="4">
        <f t="shared" si="4"/>
        <v>0.54157043879907629</v>
      </c>
    </row>
    <row r="17" spans="2:15" x14ac:dyDescent="0.25">
      <c r="B17" s="27">
        <v>9</v>
      </c>
      <c r="C17" s="10" t="s">
        <v>84</v>
      </c>
      <c r="D17" s="10">
        <v>150</v>
      </c>
      <c r="E17" s="11">
        <v>0.17499999999999999</v>
      </c>
      <c r="F17" s="10">
        <f t="shared" si="0"/>
        <v>150</v>
      </c>
      <c r="G17" s="11">
        <f t="shared" si="1"/>
        <v>0.76355313585252438</v>
      </c>
      <c r="H17" s="52">
        <v>10</v>
      </c>
      <c r="I17" s="40" t="s">
        <v>196</v>
      </c>
      <c r="J17" s="10">
        <v>2</v>
      </c>
      <c r="K17" s="11">
        <f>AVERAGE(G16:G22)</f>
        <v>0.76108915031509972</v>
      </c>
      <c r="L17" s="28" t="str">
        <f t="shared" si="2"/>
        <v>p_eff = 150 , e0_prom = 0.761</v>
      </c>
      <c r="M17">
        <v>50.45</v>
      </c>
      <c r="N17" s="4">
        <f t="shared" si="3"/>
        <v>0.98956780923994025</v>
      </c>
      <c r="O17" s="4">
        <f t="shared" si="4"/>
        <v>0.54157043879907629</v>
      </c>
    </row>
    <row r="18" spans="2:15" x14ac:dyDescent="0.25">
      <c r="B18" s="27">
        <v>10</v>
      </c>
      <c r="C18" s="10" t="s">
        <v>84</v>
      </c>
      <c r="D18" s="10">
        <v>150</v>
      </c>
      <c r="E18" s="11">
        <v>0.11</v>
      </c>
      <c r="F18" s="10">
        <f t="shared" si="0"/>
        <v>150</v>
      </c>
      <c r="G18" s="11">
        <f t="shared" si="1"/>
        <v>0.75195000395810596</v>
      </c>
      <c r="H18" s="52">
        <v>93</v>
      </c>
      <c r="I18" s="40" t="s">
        <v>196</v>
      </c>
      <c r="J18" s="10">
        <v>2</v>
      </c>
      <c r="K18" s="11">
        <f>AVERAGE(G16:G22)</f>
        <v>0.76108915031509972</v>
      </c>
      <c r="L18" s="28" t="str">
        <f t="shared" si="2"/>
        <v>p_eff = 150 , e0_prom = 0.761</v>
      </c>
      <c r="M18">
        <v>53.04</v>
      </c>
      <c r="N18" s="4">
        <f t="shared" si="3"/>
        <v>0.98956780923994025</v>
      </c>
      <c r="O18" s="4">
        <f t="shared" si="4"/>
        <v>0.54157043879907629</v>
      </c>
    </row>
    <row r="19" spans="2:15" x14ac:dyDescent="0.25">
      <c r="B19" s="27">
        <v>11</v>
      </c>
      <c r="C19" s="10" t="s">
        <v>84</v>
      </c>
      <c r="D19" s="10">
        <v>150</v>
      </c>
      <c r="E19" s="11">
        <v>0.14699999999999999</v>
      </c>
      <c r="F19" s="10">
        <f t="shared" si="0"/>
        <v>150</v>
      </c>
      <c r="G19" s="11">
        <f t="shared" si="1"/>
        <v>0.7588939631999394</v>
      </c>
      <c r="H19" s="52">
        <v>22</v>
      </c>
      <c r="I19" s="40" t="s">
        <v>196</v>
      </c>
      <c r="J19" s="10">
        <v>2</v>
      </c>
      <c r="K19" s="11">
        <f>AVERAGE(G16:G22)</f>
        <v>0.76108915031509972</v>
      </c>
      <c r="L19" s="28" t="str">
        <f t="shared" si="2"/>
        <v>p_eff = 150 , e0_prom = 0.761</v>
      </c>
      <c r="M19">
        <v>51.49</v>
      </c>
      <c r="N19" s="4">
        <f t="shared" si="3"/>
        <v>0.98956780923994025</v>
      </c>
      <c r="O19" s="4">
        <f t="shared" si="4"/>
        <v>0.54157043879907629</v>
      </c>
    </row>
    <row r="20" spans="2:15" x14ac:dyDescent="0.25">
      <c r="B20" s="27">
        <v>12</v>
      </c>
      <c r="C20" s="10" t="s">
        <v>84</v>
      </c>
      <c r="D20" s="10">
        <v>150</v>
      </c>
      <c r="E20" s="11">
        <v>0.20499999999999999</v>
      </c>
      <c r="F20" s="10">
        <f t="shared" si="0"/>
        <v>150</v>
      </c>
      <c r="G20" s="11">
        <f t="shared" si="1"/>
        <v>0.76122354952623184</v>
      </c>
      <c r="H20" s="52">
        <v>5</v>
      </c>
      <c r="I20" s="40" t="s">
        <v>196</v>
      </c>
      <c r="J20" s="10">
        <v>2</v>
      </c>
      <c r="K20" s="11">
        <f>AVERAGE(G16:G22)</f>
        <v>0.76108915031509972</v>
      </c>
      <c r="L20" s="28" t="str">
        <f t="shared" si="2"/>
        <v>p_eff = 150 , e0_prom = 0.761</v>
      </c>
      <c r="M20">
        <v>50.97</v>
      </c>
      <c r="N20" s="4">
        <f t="shared" si="3"/>
        <v>0.98956780923994025</v>
      </c>
      <c r="O20" s="4">
        <f t="shared" si="4"/>
        <v>0.54157043879907629</v>
      </c>
    </row>
    <row r="21" spans="2:15" x14ac:dyDescent="0.25">
      <c r="B21" s="27">
        <v>13</v>
      </c>
      <c r="C21" s="10" t="s">
        <v>84</v>
      </c>
      <c r="D21" s="10">
        <v>150</v>
      </c>
      <c r="E21" s="11">
        <v>0.13</v>
      </c>
      <c r="F21" s="10">
        <f t="shared" si="0"/>
        <v>150</v>
      </c>
      <c r="G21" s="11">
        <f t="shared" si="1"/>
        <v>0.75772917003679319</v>
      </c>
      <c r="H21" s="52">
        <v>49</v>
      </c>
      <c r="I21" s="40" t="s">
        <v>196</v>
      </c>
      <c r="J21" s="10">
        <v>2</v>
      </c>
      <c r="K21" s="11">
        <f>AVERAGE(G16:G22)</f>
        <v>0.76108915031509972</v>
      </c>
      <c r="L21" s="28" t="str">
        <f t="shared" si="2"/>
        <v>p_eff = 150 , e0_prom = 0.761</v>
      </c>
      <c r="M21">
        <v>51.75</v>
      </c>
      <c r="N21" s="4">
        <f t="shared" si="3"/>
        <v>0.98956780923994025</v>
      </c>
      <c r="O21" s="4">
        <f t="shared" si="4"/>
        <v>0.54157043879907629</v>
      </c>
    </row>
    <row r="22" spans="2:15" x14ac:dyDescent="0.25">
      <c r="B22" s="27">
        <v>14</v>
      </c>
      <c r="C22" s="10" t="s">
        <v>84</v>
      </c>
      <c r="D22" s="10">
        <v>150</v>
      </c>
      <c r="E22" s="11">
        <v>0.22500000000000001</v>
      </c>
      <c r="F22" s="10">
        <f t="shared" si="0"/>
        <v>150</v>
      </c>
      <c r="G22" s="11">
        <f t="shared" si="1"/>
        <v>0.77882984618455786</v>
      </c>
      <c r="H22" s="52">
        <v>3</v>
      </c>
      <c r="I22" s="40" t="s">
        <v>196</v>
      </c>
      <c r="J22" s="10">
        <v>2</v>
      </c>
      <c r="K22" s="11">
        <f>AVERAGE(G16:G22)</f>
        <v>0.76108915031509972</v>
      </c>
      <c r="L22" s="28" t="str">
        <f t="shared" si="2"/>
        <v>p_eff = 150 , e0_prom = 0.761</v>
      </c>
      <c r="M22">
        <v>47.04</v>
      </c>
      <c r="N22" s="4">
        <f t="shared" si="3"/>
        <v>0.98956780923994025</v>
      </c>
      <c r="O22" s="4">
        <f t="shared" si="4"/>
        <v>0.54157043879907629</v>
      </c>
    </row>
    <row r="23" spans="2:15" x14ac:dyDescent="0.25">
      <c r="B23" s="27">
        <v>15</v>
      </c>
      <c r="C23" s="10" t="s">
        <v>84</v>
      </c>
      <c r="D23" s="10">
        <v>150</v>
      </c>
      <c r="E23" s="11">
        <v>0.2</v>
      </c>
      <c r="F23" s="10">
        <f t="shared" si="0"/>
        <v>150</v>
      </c>
      <c r="G23" s="11">
        <f t="shared" si="1"/>
        <v>0.67924003073555372</v>
      </c>
      <c r="H23" s="52">
        <v>17</v>
      </c>
      <c r="I23" s="40" t="s">
        <v>196</v>
      </c>
      <c r="J23" s="10">
        <v>3</v>
      </c>
      <c r="K23" s="11">
        <f>AVERAGE(G23:G28)</f>
        <v>0.68242827868852451</v>
      </c>
      <c r="L23" s="28" t="str">
        <f t="shared" si="2"/>
        <v>p_eff = 150 , e0_prom = 0.682</v>
      </c>
      <c r="M23">
        <v>69.27</v>
      </c>
      <c r="N23" s="4">
        <f t="shared" si="3"/>
        <v>0.98956780923994025</v>
      </c>
      <c r="O23" s="4">
        <f t="shared" si="4"/>
        <v>0.54157043879907629</v>
      </c>
    </row>
    <row r="24" spans="2:15" x14ac:dyDescent="0.25">
      <c r="B24" s="27">
        <v>16</v>
      </c>
      <c r="C24" s="10" t="s">
        <v>84</v>
      </c>
      <c r="D24" s="10">
        <v>150</v>
      </c>
      <c r="E24" s="11">
        <v>0.15</v>
      </c>
      <c r="F24" s="10">
        <f t="shared" si="0"/>
        <v>150</v>
      </c>
      <c r="G24" s="11">
        <f t="shared" si="1"/>
        <v>0.68349600575474201</v>
      </c>
      <c r="H24" s="52">
        <v>71</v>
      </c>
      <c r="I24" s="40" t="s">
        <v>196</v>
      </c>
      <c r="J24" s="10">
        <v>3</v>
      </c>
      <c r="K24" s="11">
        <f>AVERAGE(G23:G28)</f>
        <v>0.68242827868852451</v>
      </c>
      <c r="L24" s="28" t="str">
        <f t="shared" si="2"/>
        <v>p_eff = 150 , e0_prom = 0.682</v>
      </c>
      <c r="M24">
        <v>68.319999999999993</v>
      </c>
      <c r="N24" s="4">
        <f t="shared" si="3"/>
        <v>0.98956780923994025</v>
      </c>
      <c r="O24" s="4">
        <f t="shared" si="4"/>
        <v>0.54157043879907629</v>
      </c>
    </row>
    <row r="25" spans="2:15" x14ac:dyDescent="0.25">
      <c r="B25" s="27">
        <v>17</v>
      </c>
      <c r="C25" s="10" t="s">
        <v>84</v>
      </c>
      <c r="D25" s="10">
        <v>150</v>
      </c>
      <c r="E25" s="11">
        <v>0.23499999999999999</v>
      </c>
      <c r="F25" s="10">
        <f t="shared" si="0"/>
        <v>150</v>
      </c>
      <c r="G25" s="11">
        <f t="shared" si="1"/>
        <v>0.68667678708487212</v>
      </c>
      <c r="H25" s="52">
        <v>7</v>
      </c>
      <c r="I25" s="40" t="s">
        <v>196</v>
      </c>
      <c r="J25" s="10">
        <v>3</v>
      </c>
      <c r="K25" s="11">
        <f>AVERAGE(G23:G28)</f>
        <v>0.68242827868852451</v>
      </c>
      <c r="L25" s="28" t="str">
        <f t="shared" si="2"/>
        <v>p_eff = 150 , e0_prom = 0.682</v>
      </c>
      <c r="M25">
        <v>67.61</v>
      </c>
      <c r="N25" s="4">
        <f t="shared" si="3"/>
        <v>0.98956780923994025</v>
      </c>
      <c r="O25" s="4">
        <f t="shared" si="4"/>
        <v>0.54157043879907629</v>
      </c>
    </row>
    <row r="26" spans="2:15" x14ac:dyDescent="0.25">
      <c r="B26" s="27">
        <v>18</v>
      </c>
      <c r="C26" s="10" t="s">
        <v>84</v>
      </c>
      <c r="D26" s="10">
        <v>150</v>
      </c>
      <c r="E26" s="11">
        <v>0.27</v>
      </c>
      <c r="F26" s="10">
        <f t="shared" si="0"/>
        <v>150</v>
      </c>
      <c r="G26" s="11">
        <f t="shared" si="1"/>
        <v>0.68242081206568395</v>
      </c>
      <c r="H26" s="52">
        <v>5</v>
      </c>
      <c r="I26" s="40" t="s">
        <v>196</v>
      </c>
      <c r="J26" s="10">
        <v>3</v>
      </c>
      <c r="K26" s="11">
        <f>AVERAGE(G23:G28)</f>
        <v>0.68242827868852451</v>
      </c>
      <c r="L26" s="28" t="str">
        <f t="shared" si="2"/>
        <v>p_eff = 150 , e0_prom = 0.682</v>
      </c>
      <c r="M26">
        <v>68.56</v>
      </c>
      <c r="N26" s="4">
        <f t="shared" si="3"/>
        <v>0.98956780923994025</v>
      </c>
      <c r="O26" s="4">
        <f t="shared" si="4"/>
        <v>0.54157043879907629</v>
      </c>
    </row>
    <row r="27" spans="2:15" x14ac:dyDescent="0.25">
      <c r="B27" s="27">
        <v>19</v>
      </c>
      <c r="C27" s="10" t="s">
        <v>84</v>
      </c>
      <c r="D27" s="10">
        <v>150</v>
      </c>
      <c r="E27" s="11">
        <v>0.17499999999999999</v>
      </c>
      <c r="F27" s="10">
        <f t="shared" si="0"/>
        <v>150</v>
      </c>
      <c r="G27" s="11">
        <f t="shared" si="1"/>
        <v>0.68031522442461179</v>
      </c>
      <c r="H27" s="52">
        <v>46</v>
      </c>
      <c r="I27" s="40" t="s">
        <v>196</v>
      </c>
      <c r="J27" s="10">
        <v>3</v>
      </c>
      <c r="K27" s="11">
        <f>AVERAGE(G23:G28)</f>
        <v>0.68242827868852451</v>
      </c>
      <c r="L27" s="28" t="str">
        <f t="shared" si="2"/>
        <v>p_eff = 150 , e0_prom = 0.682</v>
      </c>
      <c r="M27">
        <v>69.03</v>
      </c>
      <c r="N27" s="4">
        <f t="shared" si="3"/>
        <v>0.98956780923994025</v>
      </c>
      <c r="O27" s="4">
        <f t="shared" si="4"/>
        <v>0.54157043879907629</v>
      </c>
    </row>
    <row r="28" spans="2:15" ht="15.75" thickBot="1" x14ac:dyDescent="0.3">
      <c r="B28" s="29">
        <v>20</v>
      </c>
      <c r="C28" s="30" t="s">
        <v>84</v>
      </c>
      <c r="D28" s="30">
        <v>150</v>
      </c>
      <c r="E28" s="53">
        <v>0.255</v>
      </c>
      <c r="F28" s="30">
        <f t="shared" si="0"/>
        <v>150</v>
      </c>
      <c r="G28" s="53">
        <f t="shared" si="1"/>
        <v>0.68242081206568395</v>
      </c>
      <c r="H28" s="54">
        <v>5</v>
      </c>
      <c r="I28" s="42" t="s">
        <v>196</v>
      </c>
      <c r="J28" s="30">
        <v>3</v>
      </c>
      <c r="K28" s="53">
        <f>AVERAGE(G23:G28)</f>
        <v>0.68242827868852451</v>
      </c>
      <c r="L28" s="31" t="str">
        <f t="shared" si="2"/>
        <v>p_eff = 150 , e0_prom = 0.682</v>
      </c>
      <c r="M28">
        <v>68.56</v>
      </c>
      <c r="N28" s="4">
        <f t="shared" si="3"/>
        <v>0.98956780923994025</v>
      </c>
      <c r="O28" s="4">
        <f t="shared" si="4"/>
        <v>0.54157043879907629</v>
      </c>
    </row>
    <row r="29" spans="2:15" x14ac:dyDescent="0.25">
      <c r="B29" s="55">
        <v>1</v>
      </c>
      <c r="C29" s="56" t="s">
        <v>555</v>
      </c>
      <c r="D29" s="56">
        <v>150</v>
      </c>
      <c r="E29" s="57">
        <v>0.18</v>
      </c>
      <c r="F29" s="56">
        <f t="shared" si="0"/>
        <v>150</v>
      </c>
      <c r="G29" s="57">
        <f t="shared" si="1"/>
        <v>0.57539330562067825</v>
      </c>
      <c r="H29" s="58">
        <v>8</v>
      </c>
      <c r="I29" s="59" t="s">
        <v>196</v>
      </c>
      <c r="J29" s="56">
        <v>1</v>
      </c>
      <c r="K29" s="57">
        <f>AVERAGE(G29:G35)</f>
        <v>0.5788892024778155</v>
      </c>
      <c r="L29" s="60" t="str">
        <f t="shared" si="2"/>
        <v>p_eff = 150 , e0_prom = 0.579</v>
      </c>
      <c r="M29">
        <v>31.99</v>
      </c>
      <c r="N29" s="4">
        <f>$K$3</f>
        <v>0.67300380228136891</v>
      </c>
      <c r="O29" s="4">
        <f>$L$3</f>
        <v>0.36787564766839398</v>
      </c>
    </row>
    <row r="30" spans="2:15" x14ac:dyDescent="0.25">
      <c r="B30" s="27">
        <v>2</v>
      </c>
      <c r="C30" s="56" t="s">
        <v>555</v>
      </c>
      <c r="D30" s="10">
        <v>150</v>
      </c>
      <c r="E30" s="11">
        <v>0.14000000000000001</v>
      </c>
      <c r="F30" s="10">
        <f t="shared" si="0"/>
        <v>150</v>
      </c>
      <c r="G30" s="11">
        <f t="shared" si="1"/>
        <v>0.58009227920171802</v>
      </c>
      <c r="H30" s="52">
        <v>17</v>
      </c>
      <c r="I30" s="40" t="s">
        <v>196</v>
      </c>
      <c r="J30" s="10">
        <v>1</v>
      </c>
      <c r="K30" s="11">
        <f>AVERAGE(G29:G35)</f>
        <v>0.5788892024778155</v>
      </c>
      <c r="L30" s="28" t="str">
        <f t="shared" si="2"/>
        <v>p_eff = 150 , e0_prom = 0.579</v>
      </c>
      <c r="M30">
        <v>30.45</v>
      </c>
      <c r="N30" s="4">
        <f t="shared" ref="N30:N47" si="5">$K$3</f>
        <v>0.67300380228136891</v>
      </c>
      <c r="O30" s="4">
        <f t="shared" ref="O30:O47" si="6">$L$3</f>
        <v>0.36787564766839398</v>
      </c>
    </row>
    <row r="31" spans="2:15" x14ac:dyDescent="0.25">
      <c r="B31" s="27">
        <v>3</v>
      </c>
      <c r="C31" s="56" t="s">
        <v>555</v>
      </c>
      <c r="D31" s="10">
        <v>150</v>
      </c>
      <c r="E31" s="11">
        <v>0.15</v>
      </c>
      <c r="F31" s="10">
        <f t="shared" si="0"/>
        <v>150</v>
      </c>
      <c r="G31" s="11">
        <f t="shared" si="1"/>
        <v>0.58009227920171802</v>
      </c>
      <c r="H31" s="52">
        <v>11</v>
      </c>
      <c r="I31" s="40" t="s">
        <v>196</v>
      </c>
      <c r="J31" s="10">
        <v>1</v>
      </c>
      <c r="K31" s="11">
        <f>AVERAGE(G29:G35)</f>
        <v>0.5788892024778155</v>
      </c>
      <c r="L31" s="28" t="str">
        <f t="shared" si="2"/>
        <v>p_eff = 150 , e0_prom = 0.579</v>
      </c>
      <c r="M31">
        <v>30.45</v>
      </c>
      <c r="N31" s="4">
        <f t="shared" si="5"/>
        <v>0.67300380228136891</v>
      </c>
      <c r="O31" s="4">
        <f t="shared" si="6"/>
        <v>0.36787564766839398</v>
      </c>
    </row>
    <row r="32" spans="2:15" x14ac:dyDescent="0.25">
      <c r="B32" s="27">
        <v>4</v>
      </c>
      <c r="C32" s="56" t="s">
        <v>555</v>
      </c>
      <c r="D32" s="10">
        <v>150</v>
      </c>
      <c r="E32" s="11">
        <v>0.12</v>
      </c>
      <c r="F32" s="10">
        <f t="shared" si="0"/>
        <v>150</v>
      </c>
      <c r="G32" s="11">
        <f t="shared" si="1"/>
        <v>0.57539330562067825</v>
      </c>
      <c r="H32" s="52">
        <v>30</v>
      </c>
      <c r="I32" s="40" t="s">
        <v>196</v>
      </c>
      <c r="J32" s="10">
        <v>1</v>
      </c>
      <c r="K32" s="11">
        <f>AVERAGE(G29:G35)</f>
        <v>0.5788892024778155</v>
      </c>
      <c r="L32" s="28" t="str">
        <f t="shared" si="2"/>
        <v>p_eff = 150 , e0_prom = 0.579</v>
      </c>
      <c r="M32">
        <v>31.99</v>
      </c>
      <c r="N32" s="4">
        <f t="shared" si="5"/>
        <v>0.67300380228136891</v>
      </c>
      <c r="O32" s="4">
        <f t="shared" si="6"/>
        <v>0.36787564766839398</v>
      </c>
    </row>
    <row r="33" spans="2:26" x14ac:dyDescent="0.25">
      <c r="B33" s="27">
        <v>5</v>
      </c>
      <c r="C33" s="56" t="s">
        <v>555</v>
      </c>
      <c r="D33" s="10">
        <v>150</v>
      </c>
      <c r="E33" s="11">
        <v>0.16</v>
      </c>
      <c r="F33" s="10">
        <f t="shared" si="0"/>
        <v>150</v>
      </c>
      <c r="G33" s="11">
        <f t="shared" si="1"/>
        <v>0.58482176559821919</v>
      </c>
      <c r="H33" s="52">
        <v>11</v>
      </c>
      <c r="I33" s="40" t="s">
        <v>196</v>
      </c>
      <c r="J33" s="10">
        <v>1</v>
      </c>
      <c r="K33" s="11">
        <f>AVERAGE(G29:G35)</f>
        <v>0.5788892024778155</v>
      </c>
      <c r="L33" s="28" t="str">
        <f t="shared" si="2"/>
        <v>p_eff = 150 , e0_prom = 0.579</v>
      </c>
      <c r="M33">
        <v>28.9</v>
      </c>
      <c r="N33" s="4">
        <f t="shared" si="5"/>
        <v>0.67300380228136891</v>
      </c>
      <c r="O33" s="4">
        <f t="shared" si="6"/>
        <v>0.36787564766839398</v>
      </c>
    </row>
    <row r="34" spans="2:26" x14ac:dyDescent="0.25">
      <c r="B34" s="27">
        <v>6</v>
      </c>
      <c r="C34" s="56" t="s">
        <v>555</v>
      </c>
      <c r="D34" s="10">
        <v>150</v>
      </c>
      <c r="E34" s="11">
        <v>0.11</v>
      </c>
      <c r="F34" s="10">
        <f t="shared" si="0"/>
        <v>150</v>
      </c>
      <c r="G34" s="11">
        <f t="shared" si="1"/>
        <v>0.58198407376031847</v>
      </c>
      <c r="H34" s="52">
        <v>34</v>
      </c>
      <c r="I34" s="40" t="s">
        <v>196</v>
      </c>
      <c r="J34" s="10">
        <v>1</v>
      </c>
      <c r="K34" s="11">
        <f>AVERAGE(G29:G35)</f>
        <v>0.5788892024778155</v>
      </c>
      <c r="L34" s="28" t="str">
        <f t="shared" si="2"/>
        <v>p_eff = 150 , e0_prom = 0.579</v>
      </c>
      <c r="M34">
        <v>29.83</v>
      </c>
      <c r="N34" s="4">
        <f t="shared" si="5"/>
        <v>0.67300380228136891</v>
      </c>
      <c r="O34" s="4">
        <f t="shared" si="6"/>
        <v>0.36787564766839398</v>
      </c>
    </row>
    <row r="35" spans="2:26" x14ac:dyDescent="0.25">
      <c r="B35" s="27">
        <v>7</v>
      </c>
      <c r="C35" s="56" t="s">
        <v>555</v>
      </c>
      <c r="D35" s="10">
        <v>150</v>
      </c>
      <c r="E35" s="11">
        <v>0.09</v>
      </c>
      <c r="F35" s="10">
        <f t="shared" si="0"/>
        <v>150</v>
      </c>
      <c r="G35" s="11">
        <f t="shared" si="1"/>
        <v>0.57444740834137797</v>
      </c>
      <c r="H35" s="52">
        <v>220</v>
      </c>
      <c r="I35" s="40" t="s">
        <v>196</v>
      </c>
      <c r="J35" s="10">
        <v>1</v>
      </c>
      <c r="K35" s="11">
        <f>AVERAGE(G29:G35)</f>
        <v>0.5788892024778155</v>
      </c>
      <c r="L35" s="28" t="str">
        <f t="shared" si="2"/>
        <v>p_eff = 150 , e0_prom = 0.579</v>
      </c>
      <c r="M35">
        <v>32.299999999999997</v>
      </c>
      <c r="N35" s="4">
        <f t="shared" si="5"/>
        <v>0.67300380228136891</v>
      </c>
      <c r="O35" s="4">
        <f t="shared" si="6"/>
        <v>0.36787564766839398</v>
      </c>
    </row>
    <row r="36" spans="2:26" x14ac:dyDescent="0.25">
      <c r="B36" s="27">
        <v>8</v>
      </c>
      <c r="C36" s="56" t="s">
        <v>555</v>
      </c>
      <c r="D36" s="10">
        <v>150</v>
      </c>
      <c r="E36" s="11">
        <v>0.215</v>
      </c>
      <c r="F36" s="10">
        <f t="shared" si="0"/>
        <v>150</v>
      </c>
      <c r="G36" s="11">
        <f t="shared" si="1"/>
        <v>0.51238434169309888</v>
      </c>
      <c r="H36" s="52">
        <v>4</v>
      </c>
      <c r="I36" s="40" t="s">
        <v>196</v>
      </c>
      <c r="J36" s="10">
        <v>2</v>
      </c>
      <c r="K36" s="11">
        <f>AVERAGE(G36:G41)</f>
        <v>0.526079510365978</v>
      </c>
      <c r="L36" s="28" t="str">
        <f t="shared" si="2"/>
        <v>p_eff = 150 , e0_prom = 0.526</v>
      </c>
      <c r="M36">
        <v>52.64</v>
      </c>
      <c r="N36" s="4">
        <f t="shared" si="5"/>
        <v>0.67300380228136891</v>
      </c>
      <c r="O36" s="4">
        <f t="shared" si="6"/>
        <v>0.36787564766839398</v>
      </c>
    </row>
    <row r="37" spans="2:26" x14ac:dyDescent="0.25">
      <c r="B37" s="27">
        <v>9</v>
      </c>
      <c r="C37" s="56" t="s">
        <v>555</v>
      </c>
      <c r="D37" s="10">
        <v>150</v>
      </c>
      <c r="E37" s="11">
        <v>0.18</v>
      </c>
      <c r="F37" s="10">
        <f t="shared" si="0"/>
        <v>150</v>
      </c>
      <c r="G37" s="11">
        <f t="shared" si="1"/>
        <v>0.52898331330404469</v>
      </c>
      <c r="H37" s="52">
        <v>9</v>
      </c>
      <c r="I37" s="40" t="s">
        <v>196</v>
      </c>
      <c r="J37" s="10">
        <v>2</v>
      </c>
      <c r="K37" s="11">
        <f>AVERAGE(G36:G41)</f>
        <v>0.526079510365978</v>
      </c>
      <c r="L37" s="28" t="str">
        <f t="shared" si="2"/>
        <v>p_eff = 150 , e0_prom = 0.526</v>
      </c>
      <c r="M37">
        <v>47.2</v>
      </c>
      <c r="N37" s="4">
        <f t="shared" si="5"/>
        <v>0.67300380228136891</v>
      </c>
      <c r="O37" s="4">
        <f t="shared" si="6"/>
        <v>0.36787564766839398</v>
      </c>
    </row>
    <row r="38" spans="2:26" x14ac:dyDescent="0.25">
      <c r="B38" s="27">
        <v>10</v>
      </c>
      <c r="C38" s="56" t="s">
        <v>555</v>
      </c>
      <c r="D38" s="10">
        <v>150</v>
      </c>
      <c r="E38" s="11">
        <v>0.16</v>
      </c>
      <c r="F38" s="10">
        <f t="shared" si="0"/>
        <v>150</v>
      </c>
      <c r="G38" s="11">
        <f t="shared" si="1"/>
        <v>0.52370459622924026</v>
      </c>
      <c r="H38" s="52">
        <v>17</v>
      </c>
      <c r="I38" s="40" t="s">
        <v>196</v>
      </c>
      <c r="J38" s="10">
        <v>2</v>
      </c>
      <c r="K38" s="11">
        <f>AVERAGE(G36:G41)</f>
        <v>0.526079510365978</v>
      </c>
      <c r="L38" s="28" t="str">
        <f t="shared" si="2"/>
        <v>p_eff = 150 , e0_prom = 0.526</v>
      </c>
      <c r="M38">
        <v>48.93</v>
      </c>
      <c r="N38" s="4">
        <f t="shared" si="5"/>
        <v>0.67300380228136891</v>
      </c>
      <c r="O38" s="4">
        <f t="shared" si="6"/>
        <v>0.36787564766839398</v>
      </c>
    </row>
    <row r="39" spans="2:26" x14ac:dyDescent="0.25">
      <c r="B39" s="27">
        <v>11</v>
      </c>
      <c r="C39" s="56" t="s">
        <v>555</v>
      </c>
      <c r="D39" s="10">
        <v>150</v>
      </c>
      <c r="E39" s="11">
        <v>0.15</v>
      </c>
      <c r="F39" s="10">
        <f t="shared" si="0"/>
        <v>150</v>
      </c>
      <c r="G39" s="11">
        <f t="shared" si="1"/>
        <v>0.53697767095490467</v>
      </c>
      <c r="H39" s="52">
        <v>18</v>
      </c>
      <c r="I39" s="40" t="s">
        <v>196</v>
      </c>
      <c r="J39" s="10">
        <v>2</v>
      </c>
      <c r="K39" s="11">
        <f>AVERAGE(G36:G41)</f>
        <v>0.526079510365978</v>
      </c>
      <c r="L39" s="28" t="str">
        <f t="shared" si="2"/>
        <v>p_eff = 150 , e0_prom = 0.526</v>
      </c>
      <c r="M39">
        <v>44.58</v>
      </c>
      <c r="N39" s="4">
        <f t="shared" si="5"/>
        <v>0.67300380228136891</v>
      </c>
      <c r="O39" s="4">
        <f t="shared" si="6"/>
        <v>0.36787564766839398</v>
      </c>
    </row>
    <row r="40" spans="2:26" x14ac:dyDescent="0.25">
      <c r="B40" s="27">
        <v>12</v>
      </c>
      <c r="C40" s="56" t="s">
        <v>555</v>
      </c>
      <c r="D40" s="10">
        <v>150</v>
      </c>
      <c r="E40" s="11">
        <v>0.115</v>
      </c>
      <c r="F40" s="10">
        <f t="shared" si="0"/>
        <v>150</v>
      </c>
      <c r="G40" s="11">
        <f t="shared" si="1"/>
        <v>0.52544382671053425</v>
      </c>
      <c r="H40" s="52">
        <v>62</v>
      </c>
      <c r="I40" s="40" t="s">
        <v>196</v>
      </c>
      <c r="J40" s="10">
        <v>2</v>
      </c>
      <c r="K40" s="11">
        <f>AVERAGE(G36:G41)</f>
        <v>0.526079510365978</v>
      </c>
      <c r="L40" s="28" t="str">
        <f t="shared" si="2"/>
        <v>p_eff = 150 , e0_prom = 0.526</v>
      </c>
      <c r="M40">
        <v>48.36</v>
      </c>
      <c r="N40" s="4">
        <f t="shared" si="5"/>
        <v>0.67300380228136891</v>
      </c>
      <c r="O40" s="4">
        <f t="shared" si="6"/>
        <v>0.36787564766839398</v>
      </c>
      <c r="P40" s="7"/>
      <c r="T40" s="7"/>
      <c r="U40" s="7"/>
      <c r="V40" s="6"/>
      <c r="W40" s="5"/>
      <c r="X40" s="5"/>
      <c r="Y40" s="5"/>
      <c r="Z40" s="5"/>
    </row>
    <row r="41" spans="2:26" x14ac:dyDescent="0.25">
      <c r="B41" s="27">
        <v>13</v>
      </c>
      <c r="C41" s="56" t="s">
        <v>555</v>
      </c>
      <c r="D41" s="10">
        <v>150</v>
      </c>
      <c r="E41" s="11">
        <v>9.5000000000000001E-2</v>
      </c>
      <c r="F41" s="10">
        <f t="shared" si="0"/>
        <v>150</v>
      </c>
      <c r="G41" s="11">
        <f t="shared" si="1"/>
        <v>0.52898331330404469</v>
      </c>
      <c r="H41" s="52">
        <v>210</v>
      </c>
      <c r="I41" s="40" t="s">
        <v>196</v>
      </c>
      <c r="J41" s="10">
        <v>2</v>
      </c>
      <c r="K41" s="11">
        <f>AVERAGE(G36:G41)</f>
        <v>0.526079510365978</v>
      </c>
      <c r="L41" s="28" t="str">
        <f t="shared" si="2"/>
        <v>p_eff = 150 , e0_prom = 0.526</v>
      </c>
      <c r="M41">
        <v>47.2</v>
      </c>
      <c r="N41" s="4">
        <f t="shared" si="5"/>
        <v>0.67300380228136891</v>
      </c>
      <c r="O41" s="4">
        <f t="shared" si="6"/>
        <v>0.36787564766839398</v>
      </c>
      <c r="P41" s="49"/>
      <c r="T41" s="37"/>
      <c r="U41" s="37"/>
      <c r="V41" s="4"/>
      <c r="W41" s="4"/>
      <c r="X41" s="37"/>
      <c r="Y41" s="4"/>
    </row>
    <row r="42" spans="2:26" x14ac:dyDescent="0.25">
      <c r="B42" s="27">
        <v>14</v>
      </c>
      <c r="C42" s="56" t="s">
        <v>555</v>
      </c>
      <c r="D42" s="10">
        <v>150</v>
      </c>
      <c r="E42" s="11">
        <v>0.25</v>
      </c>
      <c r="F42" s="10">
        <f t="shared" si="0"/>
        <v>150</v>
      </c>
      <c r="G42" s="11">
        <f t="shared" si="1"/>
        <v>0.46066511948619959</v>
      </c>
      <c r="H42" s="52">
        <v>5</v>
      </c>
      <c r="I42" s="40" t="s">
        <v>196</v>
      </c>
      <c r="J42" s="10">
        <v>3</v>
      </c>
      <c r="K42" s="11">
        <f>AVERAGE(G42:G47)</f>
        <v>0.45413537697748191</v>
      </c>
      <c r="L42" s="28" t="str">
        <f t="shared" si="2"/>
        <v>p_eff = 150 , e0_prom = 0.454</v>
      </c>
      <c r="M42">
        <v>69.59</v>
      </c>
      <c r="N42" s="66">
        <f t="shared" si="5"/>
        <v>0.67300380228136891</v>
      </c>
      <c r="O42" s="66">
        <f t="shared" si="6"/>
        <v>0.36787564766839398</v>
      </c>
      <c r="P42" s="49"/>
      <c r="T42" s="37"/>
      <c r="U42" s="37"/>
      <c r="V42" s="4"/>
      <c r="W42" s="4"/>
      <c r="X42" s="37"/>
      <c r="Y42" s="4"/>
    </row>
    <row r="43" spans="2:26" x14ac:dyDescent="0.25">
      <c r="B43" s="27">
        <v>15</v>
      </c>
      <c r="C43" s="56" t="s">
        <v>555</v>
      </c>
      <c r="D43" s="10">
        <v>150</v>
      </c>
      <c r="E43" s="11">
        <v>0.18</v>
      </c>
      <c r="F43" s="10">
        <f t="shared" si="0"/>
        <v>150</v>
      </c>
      <c r="G43" s="11">
        <f t="shared" si="1"/>
        <v>0.46386896510963588</v>
      </c>
      <c r="H43" s="52">
        <v>29</v>
      </c>
      <c r="I43" s="40" t="s">
        <v>196</v>
      </c>
      <c r="J43" s="10">
        <v>3</v>
      </c>
      <c r="K43" s="11">
        <f>AVERAGE(G42:G47)</f>
        <v>0.45413537697748191</v>
      </c>
      <c r="L43" s="28" t="str">
        <f t="shared" si="2"/>
        <v>p_eff = 150 , e0_prom = 0.454</v>
      </c>
      <c r="M43">
        <v>68.540000000000006</v>
      </c>
      <c r="N43" s="66">
        <f t="shared" si="5"/>
        <v>0.67300380228136891</v>
      </c>
      <c r="O43" s="66">
        <f t="shared" si="6"/>
        <v>0.36787564766839398</v>
      </c>
      <c r="P43" s="49"/>
      <c r="Q43" s="39"/>
      <c r="R43" s="37"/>
      <c r="S43" s="37"/>
      <c r="T43" s="37"/>
      <c r="U43" s="37"/>
      <c r="V43" s="4"/>
      <c r="W43" s="4"/>
      <c r="X43" s="37"/>
      <c r="Y43" s="4"/>
    </row>
    <row r="44" spans="2:26" x14ac:dyDescent="0.25">
      <c r="B44" s="27">
        <v>16</v>
      </c>
      <c r="C44" s="56" t="s">
        <v>555</v>
      </c>
      <c r="D44" s="10">
        <v>150</v>
      </c>
      <c r="E44" s="11">
        <v>0.15</v>
      </c>
      <c r="F44" s="10">
        <f t="shared" si="0"/>
        <v>150</v>
      </c>
      <c r="G44" s="11">
        <f t="shared" si="1"/>
        <v>0.44708691660592226</v>
      </c>
      <c r="H44" s="52">
        <v>135</v>
      </c>
      <c r="I44" s="40" t="s">
        <v>196</v>
      </c>
      <c r="J44" s="10">
        <v>3</v>
      </c>
      <c r="K44" s="11">
        <f>AVERAGE(G42:G47)</f>
        <v>0.45413537697748191</v>
      </c>
      <c r="L44" s="28" t="str">
        <f t="shared" si="2"/>
        <v>p_eff = 150 , e0_prom = 0.454</v>
      </c>
      <c r="M44">
        <v>74.040000000000006</v>
      </c>
      <c r="N44" s="66">
        <f t="shared" si="5"/>
        <v>0.67300380228136891</v>
      </c>
      <c r="O44" s="66">
        <f t="shared" si="6"/>
        <v>0.36787564766839398</v>
      </c>
      <c r="P44" s="49"/>
      <c r="Q44" s="39"/>
      <c r="R44" s="37"/>
      <c r="S44" s="37"/>
      <c r="T44" s="37"/>
      <c r="U44" s="37"/>
      <c r="V44" s="4"/>
      <c r="W44" s="4"/>
      <c r="X44" s="37"/>
      <c r="Y44" s="4"/>
    </row>
    <row r="45" spans="2:26" x14ac:dyDescent="0.25">
      <c r="B45" s="27">
        <v>17</v>
      </c>
      <c r="C45" s="56" t="s">
        <v>555</v>
      </c>
      <c r="D45" s="10">
        <v>150</v>
      </c>
      <c r="E45" s="11">
        <v>0.21</v>
      </c>
      <c r="F45" s="10">
        <f t="shared" si="0"/>
        <v>150</v>
      </c>
      <c r="G45" s="11">
        <f t="shared" si="1"/>
        <v>0.44788024980791596</v>
      </c>
      <c r="H45" s="52">
        <v>15</v>
      </c>
      <c r="I45" s="40" t="s">
        <v>196</v>
      </c>
      <c r="J45" s="10">
        <v>3</v>
      </c>
      <c r="K45" s="11">
        <f>AVERAGE(G42:G47)</f>
        <v>0.45413537697748191</v>
      </c>
      <c r="L45" s="28" t="str">
        <f t="shared" si="2"/>
        <v>p_eff = 150 , e0_prom = 0.454</v>
      </c>
      <c r="M45">
        <v>73.78</v>
      </c>
      <c r="N45" s="66">
        <f t="shared" si="5"/>
        <v>0.67300380228136891</v>
      </c>
      <c r="O45" s="66">
        <f t="shared" si="6"/>
        <v>0.36787564766839398</v>
      </c>
      <c r="P45" s="49"/>
      <c r="Q45" s="39"/>
      <c r="R45" s="37"/>
      <c r="S45" s="37"/>
      <c r="T45" s="37"/>
      <c r="U45" s="37"/>
      <c r="V45" s="4"/>
      <c r="W45" s="4"/>
      <c r="X45" s="37"/>
      <c r="Y45" s="4"/>
    </row>
    <row r="46" spans="2:26" x14ac:dyDescent="0.25">
      <c r="B46" s="27">
        <v>18</v>
      </c>
      <c r="C46" s="56" t="s">
        <v>555</v>
      </c>
      <c r="D46" s="10">
        <v>150</v>
      </c>
      <c r="E46" s="11">
        <v>0.13500000000000001</v>
      </c>
      <c r="F46" s="10">
        <f t="shared" si="0"/>
        <v>150</v>
      </c>
      <c r="G46" s="11">
        <f t="shared" si="1"/>
        <v>0.44867358300990978</v>
      </c>
      <c r="H46" s="52">
        <v>472</v>
      </c>
      <c r="I46" s="40" t="s">
        <v>196</v>
      </c>
      <c r="J46" s="10">
        <v>3</v>
      </c>
      <c r="K46" s="11">
        <f>AVERAGE(G42:G47)</f>
        <v>0.45413537697748191</v>
      </c>
      <c r="L46" s="28" t="str">
        <f t="shared" si="2"/>
        <v>p_eff = 150 , e0_prom = 0.454</v>
      </c>
      <c r="M46">
        <v>73.52</v>
      </c>
      <c r="N46" s="66">
        <f t="shared" si="5"/>
        <v>0.67300380228136891</v>
      </c>
      <c r="O46" s="66">
        <f t="shared" si="6"/>
        <v>0.36787564766839398</v>
      </c>
      <c r="P46" s="49"/>
      <c r="Q46" s="39"/>
      <c r="R46" s="37"/>
      <c r="S46" s="37"/>
      <c r="T46" s="37"/>
      <c r="U46" s="37"/>
      <c r="V46" s="4"/>
      <c r="W46" s="4"/>
      <c r="X46" s="37"/>
      <c r="Y46" s="4"/>
    </row>
    <row r="47" spans="2:26" ht="15.75" thickBot="1" x14ac:dyDescent="0.3">
      <c r="B47" s="29">
        <v>19</v>
      </c>
      <c r="C47" s="56" t="s">
        <v>555</v>
      </c>
      <c r="D47" s="30">
        <v>150</v>
      </c>
      <c r="E47" s="53">
        <v>0.28000000000000003</v>
      </c>
      <c r="F47" s="30">
        <f t="shared" si="0"/>
        <v>150</v>
      </c>
      <c r="G47" s="53">
        <f t="shared" si="1"/>
        <v>0.45663742784530836</v>
      </c>
      <c r="H47" s="54">
        <v>5</v>
      </c>
      <c r="I47" s="42" t="s">
        <v>196</v>
      </c>
      <c r="J47" s="30">
        <v>3</v>
      </c>
      <c r="K47" s="53">
        <f>AVERAGE(G42:G47)</f>
        <v>0.45413537697748191</v>
      </c>
      <c r="L47" s="31" t="str">
        <f t="shared" si="2"/>
        <v>p_eff = 150 , e0_prom = 0.454</v>
      </c>
      <c r="M47">
        <v>70.91</v>
      </c>
      <c r="N47" s="66">
        <f t="shared" si="5"/>
        <v>0.67300380228136891</v>
      </c>
      <c r="O47" s="66">
        <f t="shared" si="6"/>
        <v>0.36787564766839398</v>
      </c>
      <c r="P47" s="49"/>
      <c r="Q47" s="39"/>
      <c r="R47" s="37"/>
      <c r="S47" s="37"/>
      <c r="T47" s="37"/>
      <c r="U47" s="37"/>
      <c r="V47" s="4"/>
      <c r="W47" s="4"/>
      <c r="X47" s="37"/>
      <c r="Y47" s="4"/>
    </row>
    <row r="48" spans="2:26" x14ac:dyDescent="0.25">
      <c r="B48" s="55">
        <v>10</v>
      </c>
      <c r="C48" s="56" t="s">
        <v>85</v>
      </c>
      <c r="D48" s="56">
        <v>150</v>
      </c>
      <c r="E48" s="57">
        <v>5.7000000000000002E-2</v>
      </c>
      <c r="F48" s="56">
        <f t="shared" si="0"/>
        <v>150</v>
      </c>
      <c r="G48" s="57">
        <f t="shared" si="1"/>
        <v>0.55886462450592866</v>
      </c>
      <c r="H48" s="58">
        <v>310</v>
      </c>
      <c r="I48" s="59" t="s">
        <v>196</v>
      </c>
      <c r="J48" s="56">
        <v>1</v>
      </c>
      <c r="K48" s="57">
        <f>AVERAGE(G48:G51)</f>
        <v>0.57470061405985307</v>
      </c>
      <c r="L48" s="60" t="str">
        <f t="shared" si="2"/>
        <v>p_eff = 150 , e0_prom = 0.575</v>
      </c>
      <c r="M48">
        <v>20.55</v>
      </c>
      <c r="N48" s="66">
        <f>$K$4</f>
        <v>0.62111801242236009</v>
      </c>
      <c r="O48" s="66">
        <f>$L$4</f>
        <v>0.31818181818181812</v>
      </c>
      <c r="P48" s="49"/>
      <c r="Q48" s="39"/>
      <c r="R48" s="37"/>
      <c r="S48" s="37"/>
      <c r="T48" s="37"/>
      <c r="U48" s="37"/>
      <c r="V48" s="4"/>
      <c r="W48" s="4"/>
      <c r="X48" s="37"/>
      <c r="Y48" s="4"/>
    </row>
    <row r="49" spans="2:21" x14ac:dyDescent="0.25">
      <c r="B49" s="27">
        <v>11</v>
      </c>
      <c r="C49" s="10" t="s">
        <v>85</v>
      </c>
      <c r="D49" s="10">
        <v>150</v>
      </c>
      <c r="E49" s="11">
        <v>9.2999999999999999E-2</v>
      </c>
      <c r="F49" s="10">
        <f t="shared" si="0"/>
        <v>150</v>
      </c>
      <c r="G49" s="11">
        <f t="shared" si="1"/>
        <v>0.58625005646527373</v>
      </c>
      <c r="H49" s="52">
        <v>50</v>
      </c>
      <c r="I49" s="40" t="s">
        <v>196</v>
      </c>
      <c r="J49" s="10">
        <v>1</v>
      </c>
      <c r="K49" s="11">
        <f>AVERAGE(G48:G51)</f>
        <v>0.57470061405985307</v>
      </c>
      <c r="L49" s="28" t="str">
        <f t="shared" si="2"/>
        <v>p_eff = 150 , e0_prom = 0.575</v>
      </c>
      <c r="M49">
        <v>11.51</v>
      </c>
      <c r="N49" s="66">
        <f t="shared" ref="N49:N77" si="7">$K$4</f>
        <v>0.62111801242236009</v>
      </c>
      <c r="O49" s="66">
        <f t="shared" ref="O49:O77" si="8">$L$4</f>
        <v>0.31818181818181812</v>
      </c>
      <c r="P49" s="5"/>
      <c r="Q49" s="5"/>
      <c r="R49" s="5"/>
      <c r="T49" s="7"/>
      <c r="U49" s="7"/>
    </row>
    <row r="50" spans="2:21" x14ac:dyDescent="0.25">
      <c r="B50" s="27">
        <v>12</v>
      </c>
      <c r="C50" s="10" t="s">
        <v>85</v>
      </c>
      <c r="D50" s="10">
        <v>150</v>
      </c>
      <c r="E50" s="11">
        <v>0.13</v>
      </c>
      <c r="F50" s="10">
        <f t="shared" si="0"/>
        <v>150</v>
      </c>
      <c r="G50" s="11">
        <f t="shared" si="1"/>
        <v>0.5846747882552229</v>
      </c>
      <c r="H50" s="52">
        <v>21</v>
      </c>
      <c r="I50" s="40" t="s">
        <v>196</v>
      </c>
      <c r="J50" s="10">
        <v>1</v>
      </c>
      <c r="K50" s="11">
        <f>AVERAGE(G48:G51)</f>
        <v>0.57470061405985307</v>
      </c>
      <c r="L50" s="28" t="str">
        <f t="shared" si="2"/>
        <v>p_eff = 150 , e0_prom = 0.575</v>
      </c>
      <c r="M50">
        <v>12.03</v>
      </c>
      <c r="N50" s="66">
        <f t="shared" si="7"/>
        <v>0.62111801242236009</v>
      </c>
      <c r="O50" s="66">
        <f t="shared" si="8"/>
        <v>0.31818181818181812</v>
      </c>
      <c r="P50" s="4"/>
      <c r="Q50" s="37"/>
      <c r="R50" s="4"/>
      <c r="T50" s="37"/>
      <c r="U50" s="37"/>
    </row>
    <row r="51" spans="2:21" x14ac:dyDescent="0.25">
      <c r="B51" s="27">
        <v>13</v>
      </c>
      <c r="C51" s="10" t="s">
        <v>85</v>
      </c>
      <c r="D51" s="10">
        <v>150</v>
      </c>
      <c r="E51" s="11">
        <v>0.182</v>
      </c>
      <c r="F51" s="10">
        <f t="shared" si="0"/>
        <v>150</v>
      </c>
      <c r="G51" s="11">
        <f t="shared" si="1"/>
        <v>0.56901298701298686</v>
      </c>
      <c r="H51" s="41">
        <v>1.7</v>
      </c>
      <c r="I51" s="40" t="s">
        <v>196</v>
      </c>
      <c r="J51" s="10">
        <v>1</v>
      </c>
      <c r="K51" s="11">
        <f>AVERAGE(G48:G51)</f>
        <v>0.57470061405985307</v>
      </c>
      <c r="L51" s="28" t="str">
        <f t="shared" si="2"/>
        <v>p_eff = 150 , e0_prom = 0.575</v>
      </c>
      <c r="M51">
        <v>17.2</v>
      </c>
      <c r="N51" s="66">
        <f t="shared" si="7"/>
        <v>0.62111801242236009</v>
      </c>
      <c r="O51" s="66">
        <f t="shared" si="8"/>
        <v>0.31818181818181812</v>
      </c>
      <c r="P51" s="4"/>
      <c r="Q51" s="37"/>
      <c r="R51" s="4"/>
      <c r="T51" s="37"/>
      <c r="U51" s="37"/>
    </row>
    <row r="52" spans="2:21" x14ac:dyDescent="0.25">
      <c r="B52" s="27">
        <v>24</v>
      </c>
      <c r="C52" s="10" t="s">
        <v>85</v>
      </c>
      <c r="D52" s="10">
        <v>150</v>
      </c>
      <c r="E52" s="11">
        <v>9.5000000000000001E-2</v>
      </c>
      <c r="F52" s="10">
        <f t="shared" si="0"/>
        <v>150</v>
      </c>
      <c r="G52" s="11">
        <f t="shared" si="1"/>
        <v>0.50754723320158091</v>
      </c>
      <c r="H52" s="52">
        <v>18</v>
      </c>
      <c r="I52" s="40" t="s">
        <v>196</v>
      </c>
      <c r="J52" s="10">
        <v>2</v>
      </c>
      <c r="K52" s="11">
        <f>AVERAGE(G52:G55)</f>
        <v>0.51343176877470342</v>
      </c>
      <c r="L52" s="28" t="str">
        <f t="shared" si="2"/>
        <v>p_eff = 150 , e0_prom = 0.513</v>
      </c>
      <c r="M52">
        <v>37.49</v>
      </c>
      <c r="N52" s="66">
        <f t="shared" si="7"/>
        <v>0.62111801242236009</v>
      </c>
      <c r="O52" s="66">
        <f t="shared" si="8"/>
        <v>0.31818181818181812</v>
      </c>
      <c r="P52" s="4"/>
      <c r="Q52" s="37"/>
      <c r="R52" s="4"/>
      <c r="T52" s="37"/>
      <c r="U52" s="37"/>
    </row>
    <row r="53" spans="2:21" x14ac:dyDescent="0.25">
      <c r="B53" s="27">
        <v>26</v>
      </c>
      <c r="C53" s="10" t="s">
        <v>85</v>
      </c>
      <c r="D53" s="10">
        <v>150</v>
      </c>
      <c r="E53" s="11">
        <v>0.13</v>
      </c>
      <c r="F53" s="10">
        <f t="shared" si="0"/>
        <v>150</v>
      </c>
      <c r="G53" s="11">
        <f t="shared" si="1"/>
        <v>0.51642326369282876</v>
      </c>
      <c r="H53" s="52">
        <v>7</v>
      </c>
      <c r="I53" s="40" t="s">
        <v>196</v>
      </c>
      <c r="J53" s="10">
        <v>2</v>
      </c>
      <c r="K53" s="11">
        <f>AVERAGE(G52:G55)</f>
        <v>0.51343176877470342</v>
      </c>
      <c r="L53" s="28" t="str">
        <f t="shared" si="2"/>
        <v>p_eff = 150 , e0_prom = 0.513</v>
      </c>
      <c r="M53">
        <v>34.56</v>
      </c>
      <c r="N53" s="66">
        <f t="shared" si="7"/>
        <v>0.62111801242236009</v>
      </c>
      <c r="O53" s="66">
        <f t="shared" si="8"/>
        <v>0.31818181818181812</v>
      </c>
      <c r="P53" s="4"/>
      <c r="Q53" s="37"/>
      <c r="R53" s="4"/>
      <c r="T53" s="37"/>
      <c r="U53" s="37"/>
    </row>
    <row r="54" spans="2:21" x14ac:dyDescent="0.25">
      <c r="B54" s="27">
        <v>27</v>
      </c>
      <c r="C54" s="10" t="s">
        <v>85</v>
      </c>
      <c r="D54" s="10">
        <v>150</v>
      </c>
      <c r="E54" s="11">
        <v>0.15</v>
      </c>
      <c r="F54" s="10">
        <f t="shared" si="0"/>
        <v>150</v>
      </c>
      <c r="G54" s="11">
        <f t="shared" si="1"/>
        <v>0.51560533596837932</v>
      </c>
      <c r="H54" s="52">
        <v>5</v>
      </c>
      <c r="I54" s="40" t="s">
        <v>196</v>
      </c>
      <c r="J54" s="10">
        <v>2</v>
      </c>
      <c r="K54" s="11">
        <f>AVERAGE(G52:G55)</f>
        <v>0.51343176877470342</v>
      </c>
      <c r="L54" s="28" t="str">
        <f t="shared" si="2"/>
        <v>p_eff = 150 , e0_prom = 0.513</v>
      </c>
      <c r="M54">
        <v>34.83</v>
      </c>
      <c r="N54" s="66">
        <f t="shared" si="7"/>
        <v>0.62111801242236009</v>
      </c>
      <c r="O54" s="66">
        <f t="shared" si="8"/>
        <v>0.31818181818181812</v>
      </c>
      <c r="P54" s="4"/>
      <c r="Q54" s="37"/>
      <c r="R54" s="4"/>
      <c r="T54" s="37"/>
      <c r="U54" s="37"/>
    </row>
    <row r="55" spans="2:21" x14ac:dyDescent="0.25">
      <c r="B55" s="27">
        <v>28</v>
      </c>
      <c r="C55" s="10" t="s">
        <v>85</v>
      </c>
      <c r="D55" s="10">
        <v>150</v>
      </c>
      <c r="E55" s="11">
        <v>7.6999999999999999E-2</v>
      </c>
      <c r="F55" s="10">
        <f t="shared" si="0"/>
        <v>150</v>
      </c>
      <c r="G55" s="11">
        <f t="shared" si="1"/>
        <v>0.51415124223602471</v>
      </c>
      <c r="H55" s="52">
        <v>65</v>
      </c>
      <c r="I55" s="40" t="s">
        <v>196</v>
      </c>
      <c r="J55" s="10">
        <v>2</v>
      </c>
      <c r="K55" s="11">
        <f>AVERAGE(G52:G55)</f>
        <v>0.51343176877470342</v>
      </c>
      <c r="L55" s="28" t="str">
        <f t="shared" si="2"/>
        <v>p_eff = 150 , e0_prom = 0.513</v>
      </c>
      <c r="M55">
        <v>35.31</v>
      </c>
      <c r="N55" s="66">
        <f t="shared" si="7"/>
        <v>0.62111801242236009</v>
      </c>
      <c r="O55" s="66">
        <f t="shared" si="8"/>
        <v>0.31818181818181812</v>
      </c>
      <c r="P55" s="4"/>
      <c r="Q55" s="37"/>
      <c r="R55" s="4"/>
      <c r="T55" s="37"/>
      <c r="U55" s="37"/>
    </row>
    <row r="56" spans="2:21" x14ac:dyDescent="0.25">
      <c r="B56" s="27">
        <v>1</v>
      </c>
      <c r="C56" s="10" t="s">
        <v>85</v>
      </c>
      <c r="D56" s="10">
        <v>150</v>
      </c>
      <c r="E56" s="11">
        <v>0.23699999999999999</v>
      </c>
      <c r="F56" s="10">
        <f t="shared" si="0"/>
        <v>150</v>
      </c>
      <c r="G56" s="11">
        <f t="shared" si="1"/>
        <v>0.48752315076228109</v>
      </c>
      <c r="H56" s="41">
        <v>0.7</v>
      </c>
      <c r="I56" s="40" t="s">
        <v>196</v>
      </c>
      <c r="J56" s="10">
        <v>3</v>
      </c>
      <c r="K56" s="11">
        <f>AVERAGE(G57:G62)</f>
        <v>0.49272355543007706</v>
      </c>
      <c r="L56" s="28" t="str">
        <f t="shared" si="2"/>
        <v>p_eff = 150 , e0_prom = 0.493</v>
      </c>
      <c r="M56">
        <v>44.1</v>
      </c>
      <c r="N56" s="66">
        <f t="shared" si="7"/>
        <v>0.62111801242236009</v>
      </c>
      <c r="O56" s="66">
        <f t="shared" si="8"/>
        <v>0.31818181818181812</v>
      </c>
      <c r="P56" s="4"/>
      <c r="Q56" s="37"/>
      <c r="R56" s="4"/>
      <c r="T56" s="37"/>
      <c r="U56" s="37"/>
    </row>
    <row r="57" spans="2:21" x14ac:dyDescent="0.25">
      <c r="B57" s="27">
        <v>2</v>
      </c>
      <c r="C57" s="10" t="s">
        <v>85</v>
      </c>
      <c r="D57" s="10">
        <v>150</v>
      </c>
      <c r="E57" s="11">
        <v>0.1</v>
      </c>
      <c r="F57" s="10">
        <f t="shared" si="0"/>
        <v>150</v>
      </c>
      <c r="G57" s="11">
        <f t="shared" si="1"/>
        <v>0.50024647092038388</v>
      </c>
      <c r="H57" s="52">
        <v>25</v>
      </c>
      <c r="I57" s="40" t="s">
        <v>196</v>
      </c>
      <c r="J57" s="10">
        <v>3</v>
      </c>
      <c r="K57" s="11">
        <f>AVERAGE(G57:G62)</f>
        <v>0.49272355543007706</v>
      </c>
      <c r="L57" s="28" t="str">
        <f t="shared" si="2"/>
        <v>p_eff = 150 , e0_prom = 0.493</v>
      </c>
      <c r="M57">
        <v>39.9</v>
      </c>
      <c r="N57" s="66">
        <f t="shared" si="7"/>
        <v>0.62111801242236009</v>
      </c>
      <c r="O57" s="66">
        <f t="shared" si="8"/>
        <v>0.31818181818181812</v>
      </c>
      <c r="P57" s="4"/>
      <c r="Q57" s="37"/>
      <c r="R57" s="4"/>
      <c r="T57" s="37"/>
      <c r="U57" s="37"/>
    </row>
    <row r="58" spans="2:21" x14ac:dyDescent="0.25">
      <c r="B58" s="27">
        <v>3</v>
      </c>
      <c r="C58" s="10" t="s">
        <v>85</v>
      </c>
      <c r="D58" s="10">
        <v>150</v>
      </c>
      <c r="E58" s="11">
        <v>0.15</v>
      </c>
      <c r="F58" s="10">
        <f t="shared" si="0"/>
        <v>150</v>
      </c>
      <c r="G58" s="11">
        <f t="shared" si="1"/>
        <v>0.49458156408808573</v>
      </c>
      <c r="H58" s="52">
        <v>5</v>
      </c>
      <c r="I58" s="40" t="s">
        <v>196</v>
      </c>
      <c r="J58" s="10">
        <v>3</v>
      </c>
      <c r="K58" s="11">
        <f>AVERAGE(G57:G62)</f>
        <v>0.49272355543007706</v>
      </c>
      <c r="L58" s="28" t="str">
        <f t="shared" si="2"/>
        <v>p_eff = 150 , e0_prom = 0.493</v>
      </c>
      <c r="M58">
        <v>41.77</v>
      </c>
      <c r="N58" s="66">
        <f t="shared" si="7"/>
        <v>0.62111801242236009</v>
      </c>
      <c r="O58" s="66">
        <f t="shared" si="8"/>
        <v>0.31818181818181812</v>
      </c>
      <c r="P58" s="4"/>
      <c r="Q58" s="37"/>
      <c r="R58" s="4"/>
      <c r="T58" s="37"/>
      <c r="U58" s="37"/>
    </row>
    <row r="59" spans="2:21" x14ac:dyDescent="0.25">
      <c r="B59" s="27">
        <v>4</v>
      </c>
      <c r="C59" s="10" t="s">
        <v>85</v>
      </c>
      <c r="D59" s="10">
        <v>150</v>
      </c>
      <c r="E59" s="11">
        <v>0.122</v>
      </c>
      <c r="F59" s="10">
        <f t="shared" si="0"/>
        <v>150</v>
      </c>
      <c r="G59" s="11">
        <f t="shared" si="1"/>
        <v>0.49246101072840193</v>
      </c>
      <c r="H59" s="52">
        <v>13</v>
      </c>
      <c r="I59" s="40" t="s">
        <v>196</v>
      </c>
      <c r="J59" s="10">
        <v>3</v>
      </c>
      <c r="K59" s="11">
        <f>AVERAGE(G57:G62)</f>
        <v>0.49272355543007706</v>
      </c>
      <c r="L59" s="28" t="str">
        <f t="shared" si="2"/>
        <v>p_eff = 150 , e0_prom = 0.493</v>
      </c>
      <c r="M59">
        <v>42.47</v>
      </c>
      <c r="N59" s="66">
        <f t="shared" si="7"/>
        <v>0.62111801242236009</v>
      </c>
      <c r="O59" s="66">
        <f t="shared" si="8"/>
        <v>0.31818181818181812</v>
      </c>
      <c r="P59" s="4"/>
      <c r="Q59" s="37"/>
      <c r="R59" s="4"/>
      <c r="T59" s="37"/>
      <c r="U59" s="37"/>
    </row>
    <row r="60" spans="2:21" x14ac:dyDescent="0.25">
      <c r="B60" s="27">
        <v>14</v>
      </c>
      <c r="C60" s="10" t="s">
        <v>85</v>
      </c>
      <c r="D60" s="10">
        <v>150</v>
      </c>
      <c r="E60" s="11">
        <v>7.2999999999999995E-2</v>
      </c>
      <c r="F60" s="10">
        <f t="shared" si="0"/>
        <v>150</v>
      </c>
      <c r="G60" s="11">
        <f t="shared" si="1"/>
        <v>0.49294570863918674</v>
      </c>
      <c r="H60" s="52">
        <v>114</v>
      </c>
      <c r="I60" s="40" t="s">
        <v>196</v>
      </c>
      <c r="J60" s="10">
        <v>3</v>
      </c>
      <c r="K60" s="11">
        <f>AVERAGE(G57:G62)</f>
        <v>0.49272355543007706</v>
      </c>
      <c r="L60" s="28" t="str">
        <f t="shared" si="2"/>
        <v>p_eff = 150 , e0_prom = 0.493</v>
      </c>
      <c r="M60">
        <v>42.31</v>
      </c>
      <c r="N60" s="66">
        <f t="shared" si="7"/>
        <v>0.62111801242236009</v>
      </c>
      <c r="O60" s="66">
        <f t="shared" si="8"/>
        <v>0.31818181818181812</v>
      </c>
      <c r="P60" s="4"/>
      <c r="Q60" s="37"/>
      <c r="R60" s="4"/>
      <c r="T60" s="37"/>
      <c r="U60" s="37"/>
    </row>
    <row r="61" spans="2:21" x14ac:dyDescent="0.25">
      <c r="B61" s="27">
        <v>16</v>
      </c>
      <c r="C61" s="10" t="s">
        <v>85</v>
      </c>
      <c r="D61" s="10">
        <v>150</v>
      </c>
      <c r="E61" s="11">
        <v>0.218</v>
      </c>
      <c r="F61" s="10">
        <f t="shared" si="0"/>
        <v>150</v>
      </c>
      <c r="G61" s="11">
        <f t="shared" si="1"/>
        <v>0.4893407679277243</v>
      </c>
      <c r="H61" s="52">
        <v>2</v>
      </c>
      <c r="I61" s="40" t="s">
        <v>196</v>
      </c>
      <c r="J61" s="10">
        <v>3</v>
      </c>
      <c r="K61" s="11">
        <f>AVERAGE(G57:G62)</f>
        <v>0.49272355543007706</v>
      </c>
      <c r="L61" s="28" t="str">
        <f t="shared" si="2"/>
        <v>p_eff = 150 , e0_prom = 0.493</v>
      </c>
      <c r="M61">
        <v>43.5</v>
      </c>
      <c r="N61" s="66">
        <f t="shared" si="7"/>
        <v>0.62111801242236009</v>
      </c>
      <c r="O61" s="66">
        <f t="shared" si="8"/>
        <v>0.31818181818181812</v>
      </c>
      <c r="P61" s="4"/>
      <c r="Q61" s="37"/>
      <c r="R61" s="4"/>
      <c r="T61" s="37"/>
      <c r="U61" s="37"/>
    </row>
    <row r="62" spans="2:21" x14ac:dyDescent="0.25">
      <c r="B62" s="27">
        <v>17</v>
      </c>
      <c r="C62" s="10" t="s">
        <v>85</v>
      </c>
      <c r="D62" s="10">
        <v>150</v>
      </c>
      <c r="E62" s="11">
        <v>0.11799999999999999</v>
      </c>
      <c r="F62" s="10">
        <f t="shared" si="0"/>
        <v>150</v>
      </c>
      <c r="G62" s="11">
        <f t="shared" si="1"/>
        <v>0.48676581027667976</v>
      </c>
      <c r="H62" s="52">
        <v>16</v>
      </c>
      <c r="I62" s="40" t="s">
        <v>196</v>
      </c>
      <c r="J62" s="10">
        <v>3</v>
      </c>
      <c r="K62" s="11">
        <f>AVERAGE(G57:G62)</f>
        <v>0.49272355543007706</v>
      </c>
      <c r="L62" s="28" t="str">
        <f t="shared" si="2"/>
        <v>p_eff = 150 , e0_prom = 0.493</v>
      </c>
      <c r="M62">
        <v>44.35</v>
      </c>
      <c r="N62" s="66">
        <f t="shared" si="7"/>
        <v>0.62111801242236009</v>
      </c>
      <c r="O62" s="66">
        <f t="shared" si="8"/>
        <v>0.31818181818181812</v>
      </c>
      <c r="P62" s="4"/>
      <c r="Q62" s="37"/>
      <c r="R62" s="4"/>
      <c r="T62" s="37"/>
      <c r="U62" s="37"/>
    </row>
    <row r="63" spans="2:21" x14ac:dyDescent="0.25">
      <c r="B63" s="27">
        <v>6</v>
      </c>
      <c r="C63" s="10" t="s">
        <v>85</v>
      </c>
      <c r="D63" s="10">
        <v>150</v>
      </c>
      <c r="E63" s="11">
        <v>0.152</v>
      </c>
      <c r="F63" s="10">
        <f t="shared" si="0"/>
        <v>150</v>
      </c>
      <c r="G63" s="11">
        <f t="shared" si="1"/>
        <v>0.45426075663466958</v>
      </c>
      <c r="H63" s="52">
        <v>13</v>
      </c>
      <c r="I63" s="40" t="s">
        <v>196</v>
      </c>
      <c r="J63" s="10" t="s">
        <v>149</v>
      </c>
      <c r="K63" s="11" t="s">
        <v>149</v>
      </c>
      <c r="L63" s="28" t="s">
        <v>149</v>
      </c>
      <c r="M63">
        <v>55.08</v>
      </c>
      <c r="N63" s="66">
        <f t="shared" si="7"/>
        <v>0.62111801242236009</v>
      </c>
      <c r="O63" s="66">
        <f t="shared" si="8"/>
        <v>0.31818181818181812</v>
      </c>
      <c r="P63" s="4"/>
      <c r="Q63" s="37"/>
      <c r="R63" s="4"/>
      <c r="T63" s="37"/>
      <c r="U63" s="37"/>
    </row>
    <row r="64" spans="2:21" x14ac:dyDescent="0.25">
      <c r="B64" s="27">
        <v>15</v>
      </c>
      <c r="C64" s="10" t="s">
        <v>85</v>
      </c>
      <c r="D64" s="10">
        <v>150</v>
      </c>
      <c r="E64" s="11">
        <v>0.14799999999999999</v>
      </c>
      <c r="F64" s="10">
        <f t="shared" si="0"/>
        <v>150</v>
      </c>
      <c r="G64" s="11">
        <f t="shared" si="1"/>
        <v>0.46546939582156965</v>
      </c>
      <c r="H64" s="52">
        <v>8</v>
      </c>
      <c r="I64" s="40" t="s">
        <v>196</v>
      </c>
      <c r="J64" s="10" t="s">
        <v>149</v>
      </c>
      <c r="K64" s="11" t="s">
        <v>149</v>
      </c>
      <c r="L64" s="28" t="s">
        <v>149</v>
      </c>
      <c r="M64">
        <v>51.38</v>
      </c>
      <c r="N64" s="66">
        <f t="shared" si="7"/>
        <v>0.62111801242236009</v>
      </c>
      <c r="O64" s="66">
        <f t="shared" si="8"/>
        <v>0.31818181818181812</v>
      </c>
      <c r="P64" s="4"/>
      <c r="Q64" s="37"/>
      <c r="R64" s="4"/>
      <c r="T64" s="37"/>
      <c r="U64" s="37"/>
    </row>
    <row r="65" spans="1:21" x14ac:dyDescent="0.25">
      <c r="B65" s="27">
        <v>5</v>
      </c>
      <c r="C65" s="10" t="s">
        <v>85</v>
      </c>
      <c r="D65" s="10">
        <v>150</v>
      </c>
      <c r="E65" s="11">
        <v>0.20499999999999999</v>
      </c>
      <c r="F65" s="10">
        <f t="shared" si="0"/>
        <v>150</v>
      </c>
      <c r="G65" s="11">
        <f t="shared" si="1"/>
        <v>0.43254023150762266</v>
      </c>
      <c r="H65" s="52">
        <v>5</v>
      </c>
      <c r="I65" s="40" t="s">
        <v>196</v>
      </c>
      <c r="J65" s="10">
        <v>4</v>
      </c>
      <c r="K65" s="11">
        <f>AVERAGE(G65:G68)</f>
        <v>0.42952601637492926</v>
      </c>
      <c r="L65" s="28" t="str">
        <f t="shared" si="2"/>
        <v>p_eff = 150 , e0_prom = 0.43</v>
      </c>
      <c r="M65">
        <v>62.25</v>
      </c>
      <c r="N65" s="66">
        <f t="shared" si="7"/>
        <v>0.62111801242236009</v>
      </c>
      <c r="O65" s="66">
        <f t="shared" si="8"/>
        <v>0.31818181818181812</v>
      </c>
      <c r="P65" s="4"/>
      <c r="Q65" s="37"/>
      <c r="R65" s="4"/>
      <c r="T65" s="37"/>
      <c r="U65" s="37"/>
    </row>
    <row r="66" spans="1:21" x14ac:dyDescent="0.25">
      <c r="B66" s="27">
        <v>8</v>
      </c>
      <c r="C66" s="10" t="s">
        <v>85</v>
      </c>
      <c r="D66" s="10">
        <v>150</v>
      </c>
      <c r="E66" s="11">
        <v>0.11</v>
      </c>
      <c r="F66" s="10">
        <f t="shared" si="0"/>
        <v>150</v>
      </c>
      <c r="G66" s="11">
        <f t="shared" si="1"/>
        <v>0.42863235460191973</v>
      </c>
      <c r="H66" s="52">
        <v>85</v>
      </c>
      <c r="I66" s="40" t="s">
        <v>196</v>
      </c>
      <c r="J66" s="10">
        <v>4</v>
      </c>
      <c r="K66" s="11">
        <f>AVERAGE(G65:G68)</f>
        <v>0.42952601637492926</v>
      </c>
      <c r="L66" s="28" t="str">
        <f t="shared" si="2"/>
        <v>p_eff = 150 , e0_prom = 0.43</v>
      </c>
      <c r="M66">
        <v>63.54</v>
      </c>
      <c r="N66" s="66">
        <f t="shared" si="7"/>
        <v>0.62111801242236009</v>
      </c>
      <c r="O66" s="66">
        <f t="shared" si="8"/>
        <v>0.31818181818181812</v>
      </c>
      <c r="P66" s="4"/>
      <c r="Q66" s="37"/>
      <c r="R66" s="4"/>
      <c r="T66" s="37"/>
      <c r="U66" s="37"/>
    </row>
    <row r="67" spans="1:21" x14ac:dyDescent="0.25">
      <c r="B67" s="27">
        <v>25</v>
      </c>
      <c r="C67" s="10" t="s">
        <v>85</v>
      </c>
      <c r="D67" s="10">
        <v>150</v>
      </c>
      <c r="E67" s="11">
        <v>0.15</v>
      </c>
      <c r="F67" s="10">
        <f t="shared" si="0"/>
        <v>150</v>
      </c>
      <c r="G67" s="11">
        <f t="shared" si="1"/>
        <v>0.43508489553924323</v>
      </c>
      <c r="H67" s="52">
        <v>42</v>
      </c>
      <c r="I67" s="40" t="s">
        <v>196</v>
      </c>
      <c r="J67" s="10">
        <v>4</v>
      </c>
      <c r="K67" s="11">
        <f>AVERAGE(G65:G68)</f>
        <v>0.42952601637492926</v>
      </c>
      <c r="L67" s="28" t="str">
        <f t="shared" si="2"/>
        <v>p_eff = 150 , e0_prom = 0.43</v>
      </c>
      <c r="M67">
        <v>61.41</v>
      </c>
      <c r="N67" s="66">
        <f t="shared" si="7"/>
        <v>0.62111801242236009</v>
      </c>
      <c r="O67" s="66">
        <f t="shared" si="8"/>
        <v>0.31818181818181812</v>
      </c>
      <c r="P67" s="4"/>
      <c r="Q67" s="37"/>
      <c r="R67" s="4"/>
      <c r="T67" s="37"/>
      <c r="U67" s="37"/>
    </row>
    <row r="68" spans="1:21" x14ac:dyDescent="0.25">
      <c r="B68" s="27">
        <v>29</v>
      </c>
      <c r="C68" s="10" t="s">
        <v>85</v>
      </c>
      <c r="D68" s="10">
        <v>150</v>
      </c>
      <c r="E68" s="11">
        <v>0.13300000000000001</v>
      </c>
      <c r="F68" s="10">
        <f t="shared" si="0"/>
        <v>150</v>
      </c>
      <c r="G68" s="11">
        <f t="shared" si="1"/>
        <v>0.42184658385093154</v>
      </c>
      <c r="H68" s="52">
        <v>20</v>
      </c>
      <c r="I68" s="40" t="s">
        <v>196</v>
      </c>
      <c r="J68" s="10">
        <v>4</v>
      </c>
      <c r="K68" s="11">
        <f>AVERAGE(G65:G68)</f>
        <v>0.42952601637492926</v>
      </c>
      <c r="L68" s="28" t="str">
        <f t="shared" si="2"/>
        <v>p_eff = 150 , e0_prom = 0.43</v>
      </c>
      <c r="M68">
        <v>65.78</v>
      </c>
      <c r="N68" s="66">
        <f t="shared" si="7"/>
        <v>0.62111801242236009</v>
      </c>
      <c r="O68" s="66">
        <f t="shared" si="8"/>
        <v>0.31818181818181812</v>
      </c>
      <c r="P68" s="4"/>
      <c r="Q68" s="37"/>
      <c r="R68" s="4"/>
      <c r="T68" s="37"/>
      <c r="U68" s="37"/>
    </row>
    <row r="69" spans="1:21" x14ac:dyDescent="0.25">
      <c r="A69" s="36"/>
      <c r="B69" s="27">
        <v>7</v>
      </c>
      <c r="C69" s="10" t="s">
        <v>85</v>
      </c>
      <c r="D69" s="10">
        <v>150</v>
      </c>
      <c r="E69" s="11">
        <v>0.13</v>
      </c>
      <c r="F69" s="10">
        <f t="shared" si="0"/>
        <v>150</v>
      </c>
      <c r="G69" s="11">
        <f t="shared" si="1"/>
        <v>0.40730564652738555</v>
      </c>
      <c r="H69" s="52">
        <v>42</v>
      </c>
      <c r="I69" s="40" t="s">
        <v>196</v>
      </c>
      <c r="J69" s="10">
        <v>5</v>
      </c>
      <c r="K69" s="11">
        <f>AVERAGE(G69:G77)</f>
        <v>0.40118296944601289</v>
      </c>
      <c r="L69" s="28" t="str">
        <f t="shared" si="2"/>
        <v>p_eff = 150 , e0_prom = 0.401</v>
      </c>
      <c r="M69">
        <v>70.58</v>
      </c>
      <c r="N69" s="66">
        <f t="shared" si="7"/>
        <v>0.62111801242236009</v>
      </c>
      <c r="O69" s="66">
        <f t="shared" si="8"/>
        <v>0.31818181818181812</v>
      </c>
      <c r="P69" s="4"/>
      <c r="Q69" s="37"/>
      <c r="R69" s="4"/>
      <c r="T69" s="37"/>
      <c r="U69" s="37"/>
    </row>
    <row r="70" spans="1:21" x14ac:dyDescent="0.25">
      <c r="A70" s="36"/>
      <c r="B70" s="27">
        <v>9</v>
      </c>
      <c r="C70" s="10" t="s">
        <v>85</v>
      </c>
      <c r="D70" s="10">
        <v>150</v>
      </c>
      <c r="E70" s="11">
        <v>0.17699999999999999</v>
      </c>
      <c r="F70" s="10">
        <f t="shared" si="0"/>
        <v>150</v>
      </c>
      <c r="G70" s="11">
        <f t="shared" si="1"/>
        <v>0.37976874647092029</v>
      </c>
      <c r="H70" s="52">
        <v>28</v>
      </c>
      <c r="I70" s="40" t="s">
        <v>196</v>
      </c>
      <c r="J70" s="10">
        <v>5</v>
      </c>
      <c r="K70" s="11">
        <f>AVERAGE(G69:G77)</f>
        <v>0.40118296944601289</v>
      </c>
      <c r="L70" s="28" t="str">
        <f t="shared" si="2"/>
        <v>p_eff = 150 , e0_prom = 0.401</v>
      </c>
      <c r="M70">
        <v>79.67</v>
      </c>
      <c r="N70" s="66">
        <f t="shared" si="7"/>
        <v>0.62111801242236009</v>
      </c>
      <c r="O70" s="66">
        <f t="shared" si="8"/>
        <v>0.31818181818181812</v>
      </c>
      <c r="P70" s="4"/>
      <c r="Q70" s="37"/>
      <c r="R70" s="4"/>
      <c r="T70" s="37"/>
      <c r="U70" s="37"/>
    </row>
    <row r="71" spans="1:21" x14ac:dyDescent="0.25">
      <c r="A71" s="36"/>
      <c r="B71" s="27">
        <v>18</v>
      </c>
      <c r="C71" s="10" t="s">
        <v>85</v>
      </c>
      <c r="D71" s="10">
        <v>150</v>
      </c>
      <c r="E71" s="11">
        <v>0.20499999999999999</v>
      </c>
      <c r="F71" s="10">
        <f t="shared" si="0"/>
        <v>150</v>
      </c>
      <c r="G71" s="11">
        <f t="shared" si="1"/>
        <v>0.39700581592320716</v>
      </c>
      <c r="H71" s="52">
        <v>8</v>
      </c>
      <c r="I71" s="40" t="s">
        <v>196</v>
      </c>
      <c r="J71" s="10">
        <v>5</v>
      </c>
      <c r="K71" s="11">
        <f>AVERAGE(G69:G77)</f>
        <v>0.40118296944601289</v>
      </c>
      <c r="L71" s="28" t="str">
        <f t="shared" si="2"/>
        <v>p_eff = 150 , e0_prom = 0.401</v>
      </c>
      <c r="M71">
        <v>73.98</v>
      </c>
      <c r="N71" s="66">
        <f t="shared" si="7"/>
        <v>0.62111801242236009</v>
      </c>
      <c r="O71" s="66">
        <f t="shared" si="8"/>
        <v>0.31818181818181812</v>
      </c>
      <c r="P71" s="4"/>
      <c r="Q71" s="37"/>
      <c r="R71" s="4"/>
      <c r="T71" s="37"/>
      <c r="U71" s="37"/>
    </row>
    <row r="72" spans="1:21" x14ac:dyDescent="0.25">
      <c r="A72" s="36"/>
      <c r="B72" s="27">
        <v>19</v>
      </c>
      <c r="C72" s="10" t="s">
        <v>85</v>
      </c>
      <c r="D72" s="10">
        <v>150</v>
      </c>
      <c r="E72" s="11">
        <v>0.15</v>
      </c>
      <c r="F72" s="10">
        <f t="shared" si="0"/>
        <v>150</v>
      </c>
      <c r="G72" s="11">
        <f t="shared" si="1"/>
        <v>0.40503362507058149</v>
      </c>
      <c r="H72" s="52">
        <v>37</v>
      </c>
      <c r="I72" s="40" t="s">
        <v>196</v>
      </c>
      <c r="J72" s="10">
        <v>5</v>
      </c>
      <c r="K72" s="11">
        <f>AVERAGE(G69:G77)</f>
        <v>0.40118296944601289</v>
      </c>
      <c r="L72" s="28" t="str">
        <f t="shared" si="2"/>
        <v>p_eff = 150 , e0_prom = 0.401</v>
      </c>
      <c r="M72">
        <v>71.33</v>
      </c>
      <c r="N72" s="66">
        <f t="shared" si="7"/>
        <v>0.62111801242236009</v>
      </c>
      <c r="O72" s="66">
        <f t="shared" si="8"/>
        <v>0.31818181818181812</v>
      </c>
      <c r="P72" s="4"/>
      <c r="Q72" s="37"/>
      <c r="R72" s="4"/>
      <c r="T72" s="37"/>
      <c r="U72" s="37"/>
    </row>
    <row r="73" spans="1:21" x14ac:dyDescent="0.25">
      <c r="A73" s="36"/>
      <c r="B73" s="27">
        <v>20</v>
      </c>
      <c r="C73" s="10" t="s">
        <v>85</v>
      </c>
      <c r="D73" s="10">
        <v>150</v>
      </c>
      <c r="E73" s="11">
        <v>0.13</v>
      </c>
      <c r="F73" s="10">
        <f t="shared" si="0"/>
        <v>150</v>
      </c>
      <c r="G73" s="11">
        <f t="shared" si="1"/>
        <v>0.40324630152456231</v>
      </c>
      <c r="H73" s="52">
        <v>40</v>
      </c>
      <c r="I73" s="40" t="s">
        <v>196</v>
      </c>
      <c r="J73" s="10">
        <v>5</v>
      </c>
      <c r="K73" s="11">
        <f>AVERAGE(G69:G77)</f>
        <v>0.40118296944601289</v>
      </c>
      <c r="L73" s="28" t="str">
        <f t="shared" si="2"/>
        <v>p_eff = 150 , e0_prom = 0.401</v>
      </c>
      <c r="M73">
        <v>71.92</v>
      </c>
      <c r="N73" s="66">
        <f t="shared" si="7"/>
        <v>0.62111801242236009</v>
      </c>
      <c r="O73" s="66">
        <f t="shared" si="8"/>
        <v>0.31818181818181812</v>
      </c>
      <c r="P73" s="4"/>
      <c r="Q73" s="37"/>
      <c r="R73" s="4"/>
      <c r="T73" s="37"/>
      <c r="U73" s="37"/>
    </row>
    <row r="74" spans="1:21" x14ac:dyDescent="0.25">
      <c r="A74" s="36"/>
      <c r="B74" s="27">
        <v>21</v>
      </c>
      <c r="C74" s="10" t="s">
        <v>85</v>
      </c>
      <c r="D74" s="10">
        <v>150</v>
      </c>
      <c r="E74" s="11">
        <v>0.13300000000000001</v>
      </c>
      <c r="F74" s="10">
        <f t="shared" ref="F74:F109" si="9">D74</f>
        <v>150</v>
      </c>
      <c r="G74" s="11">
        <f t="shared" ref="G74:G109" si="10">N74 - M74/100*(N74-O74)</f>
        <v>0.40427628458498016</v>
      </c>
      <c r="H74" s="52">
        <v>45</v>
      </c>
      <c r="I74" s="40" t="s">
        <v>196</v>
      </c>
      <c r="J74" s="10">
        <v>5</v>
      </c>
      <c r="K74" s="11">
        <f>AVERAGE(G69:G77)</f>
        <v>0.40118296944601289</v>
      </c>
      <c r="L74" s="28" t="str">
        <f t="shared" ref="L74:L109" si="11">_xlfn.CONCAT("p_eff = ",F74," , e0_prom = ",ROUND(K74,3))</f>
        <v>p_eff = 150 , e0_prom = 0.401</v>
      </c>
      <c r="M74">
        <v>71.58</v>
      </c>
      <c r="N74" s="66">
        <f t="shared" si="7"/>
        <v>0.62111801242236009</v>
      </c>
      <c r="O74" s="66">
        <f t="shared" si="8"/>
        <v>0.31818181818181812</v>
      </c>
      <c r="P74" s="4"/>
      <c r="Q74" s="37"/>
      <c r="R74" s="4"/>
      <c r="T74" s="37"/>
      <c r="U74" s="37"/>
    </row>
    <row r="75" spans="1:21" x14ac:dyDescent="0.25">
      <c r="A75" s="36"/>
      <c r="B75" s="27">
        <v>22</v>
      </c>
      <c r="C75" s="10" t="s">
        <v>85</v>
      </c>
      <c r="D75" s="10">
        <v>150</v>
      </c>
      <c r="E75" s="11">
        <v>0.108</v>
      </c>
      <c r="F75" s="10">
        <f t="shared" si="9"/>
        <v>150</v>
      </c>
      <c r="G75" s="11">
        <f t="shared" si="10"/>
        <v>0.39561230942970066</v>
      </c>
      <c r="H75" s="52">
        <v>124</v>
      </c>
      <c r="I75" s="40" t="s">
        <v>196</v>
      </c>
      <c r="J75" s="10">
        <v>5</v>
      </c>
      <c r="K75" s="11">
        <f>AVERAGE(G69:G77)</f>
        <v>0.40118296944601289</v>
      </c>
      <c r="L75" s="28" t="str">
        <f t="shared" si="11"/>
        <v>p_eff = 150 , e0_prom = 0.401</v>
      </c>
      <c r="M75">
        <v>74.44</v>
      </c>
      <c r="N75" s="66">
        <f t="shared" si="7"/>
        <v>0.62111801242236009</v>
      </c>
      <c r="O75" s="66">
        <f t="shared" si="8"/>
        <v>0.31818181818181812</v>
      </c>
      <c r="P75" s="4"/>
      <c r="Q75" s="37"/>
      <c r="R75" s="4"/>
      <c r="T75" s="37"/>
      <c r="U75" s="37"/>
    </row>
    <row r="76" spans="1:21" x14ac:dyDescent="0.25">
      <c r="A76" s="36"/>
      <c r="B76" s="27">
        <v>23</v>
      </c>
      <c r="C76" s="10" t="s">
        <v>85</v>
      </c>
      <c r="D76" s="10">
        <v>150</v>
      </c>
      <c r="E76" s="11">
        <v>0.17699999999999999</v>
      </c>
      <c r="F76" s="10">
        <f t="shared" si="9"/>
        <v>150</v>
      </c>
      <c r="G76" s="11">
        <f t="shared" si="10"/>
        <v>0.40554861660079045</v>
      </c>
      <c r="H76" s="52">
        <v>20</v>
      </c>
      <c r="I76" s="40" t="s">
        <v>196</v>
      </c>
      <c r="J76" s="10">
        <v>5</v>
      </c>
      <c r="K76" s="11">
        <f>AVERAGE(G69:G77)</f>
        <v>0.40118296944601289</v>
      </c>
      <c r="L76" s="28" t="str">
        <f t="shared" si="11"/>
        <v>p_eff = 150 , e0_prom = 0.401</v>
      </c>
      <c r="M76">
        <v>71.16</v>
      </c>
      <c r="N76" s="66">
        <f t="shared" si="7"/>
        <v>0.62111801242236009</v>
      </c>
      <c r="O76" s="66">
        <f t="shared" si="8"/>
        <v>0.31818181818181812</v>
      </c>
    </row>
    <row r="77" spans="1:21" ht="15.75" thickBot="1" x14ac:dyDescent="0.3">
      <c r="A77" s="36"/>
      <c r="B77" s="29">
        <v>30</v>
      </c>
      <c r="C77" s="30" t="s">
        <v>85</v>
      </c>
      <c r="D77" s="30">
        <v>150</v>
      </c>
      <c r="E77" s="53">
        <v>0.13</v>
      </c>
      <c r="F77" s="30">
        <f t="shared" si="9"/>
        <v>150</v>
      </c>
      <c r="G77" s="53">
        <f t="shared" si="10"/>
        <v>0.41284937888198747</v>
      </c>
      <c r="H77" s="54">
        <v>20</v>
      </c>
      <c r="I77" s="42" t="s">
        <v>196</v>
      </c>
      <c r="J77" s="30">
        <v>5</v>
      </c>
      <c r="K77" s="53">
        <f>AVERAGE(G69:G77)</f>
        <v>0.40118296944601289</v>
      </c>
      <c r="L77" s="31" t="str">
        <f t="shared" si="11"/>
        <v>p_eff = 150 , e0_prom = 0.401</v>
      </c>
      <c r="M77">
        <v>68.75</v>
      </c>
      <c r="N77" s="66">
        <f t="shared" si="7"/>
        <v>0.62111801242236009</v>
      </c>
      <c r="O77" s="66">
        <f t="shared" si="8"/>
        <v>0.31818181818181812</v>
      </c>
    </row>
    <row r="78" spans="1:21" x14ac:dyDescent="0.25">
      <c r="B78" s="55">
        <v>1</v>
      </c>
      <c r="C78" s="56" t="s">
        <v>556</v>
      </c>
      <c r="D78" s="56">
        <v>150</v>
      </c>
      <c r="E78" s="56">
        <v>0.20699999999999999</v>
      </c>
      <c r="F78" s="56">
        <f t="shared" si="9"/>
        <v>150</v>
      </c>
      <c r="G78" s="57">
        <f t="shared" si="10"/>
        <v>0.60243767554479433</v>
      </c>
      <c r="H78" s="58">
        <v>5</v>
      </c>
      <c r="I78" s="59" t="s">
        <v>196</v>
      </c>
      <c r="J78" s="56">
        <v>1</v>
      </c>
      <c r="K78" s="57">
        <f>AVERAGE(G78:G83)</f>
        <v>0.60468057035243483</v>
      </c>
      <c r="L78" s="60" t="str">
        <f t="shared" si="11"/>
        <v>p_eff = 150 , e0_prom = 0.605</v>
      </c>
      <c r="M78">
        <v>68.760000000000005</v>
      </c>
      <c r="N78" s="66">
        <f>$K$5</f>
        <v>0.87142857142857166</v>
      </c>
      <c r="O78" s="66">
        <f>$L$5</f>
        <v>0.4802259887005651</v>
      </c>
    </row>
    <row r="79" spans="1:21" x14ac:dyDescent="0.25">
      <c r="B79" s="27">
        <v>2</v>
      </c>
      <c r="C79" s="56" t="s">
        <v>556</v>
      </c>
      <c r="D79" s="10">
        <v>150</v>
      </c>
      <c r="E79" s="10">
        <v>0.188</v>
      </c>
      <c r="F79" s="10">
        <f t="shared" si="9"/>
        <v>150</v>
      </c>
      <c r="G79" s="11">
        <f t="shared" si="10"/>
        <v>0.60235943502824874</v>
      </c>
      <c r="H79" s="52">
        <v>6</v>
      </c>
      <c r="I79" s="40" t="s">
        <v>196</v>
      </c>
      <c r="J79" s="10">
        <v>1</v>
      </c>
      <c r="K79" s="11">
        <f>AVERAGE(G78:G83)</f>
        <v>0.60468057035243483</v>
      </c>
      <c r="L79" s="28" t="str">
        <f t="shared" si="11"/>
        <v>p_eff = 150 , e0_prom = 0.605</v>
      </c>
      <c r="M79">
        <v>68.78</v>
      </c>
      <c r="N79" s="66">
        <f t="shared" ref="N79:N91" si="12">$K$5</f>
        <v>0.87142857142857166</v>
      </c>
      <c r="O79" s="66">
        <f t="shared" ref="O79:O91" si="13">$L$5</f>
        <v>0.4802259887005651</v>
      </c>
    </row>
    <row r="80" spans="1:21" x14ac:dyDescent="0.25">
      <c r="B80" s="27">
        <v>3</v>
      </c>
      <c r="C80" s="56" t="s">
        <v>556</v>
      </c>
      <c r="D80" s="10">
        <v>150</v>
      </c>
      <c r="E80" s="10">
        <v>0.14000000000000001</v>
      </c>
      <c r="F80" s="10">
        <f t="shared" si="9"/>
        <v>150</v>
      </c>
      <c r="G80" s="11">
        <f t="shared" si="10"/>
        <v>0.6209024374495562</v>
      </c>
      <c r="H80" s="52">
        <v>18</v>
      </c>
      <c r="I80" s="40" t="s">
        <v>196</v>
      </c>
      <c r="J80" s="10">
        <v>1</v>
      </c>
      <c r="K80" s="11">
        <f>AVERAGE(G78:G83)</f>
        <v>0.60468057035243483</v>
      </c>
      <c r="L80" s="28" t="str">
        <f t="shared" si="11"/>
        <v>p_eff = 150 , e0_prom = 0.605</v>
      </c>
      <c r="M80">
        <v>64.040000000000006</v>
      </c>
      <c r="N80" s="66">
        <f t="shared" si="12"/>
        <v>0.87142857142857166</v>
      </c>
      <c r="O80" s="66">
        <f t="shared" si="13"/>
        <v>0.4802259887005651</v>
      </c>
    </row>
    <row r="81" spans="2:15" x14ac:dyDescent="0.25">
      <c r="B81" s="27">
        <v>4</v>
      </c>
      <c r="C81" s="56" t="s">
        <v>556</v>
      </c>
      <c r="D81" s="10">
        <v>150</v>
      </c>
      <c r="E81" s="10">
        <v>0.122</v>
      </c>
      <c r="F81" s="10">
        <f t="shared" si="9"/>
        <v>150</v>
      </c>
      <c r="G81" s="11">
        <f t="shared" si="10"/>
        <v>0.59563075060532711</v>
      </c>
      <c r="H81" s="52">
        <v>62</v>
      </c>
      <c r="I81" s="40" t="s">
        <v>196</v>
      </c>
      <c r="J81" s="10">
        <v>1</v>
      </c>
      <c r="K81" s="11">
        <f>AVERAGE(G78:G83)</f>
        <v>0.60468057035243483</v>
      </c>
      <c r="L81" s="28" t="str">
        <f t="shared" si="11"/>
        <v>p_eff = 150 , e0_prom = 0.605</v>
      </c>
      <c r="M81">
        <v>70.5</v>
      </c>
      <c r="N81" s="66">
        <f t="shared" si="12"/>
        <v>0.87142857142857166</v>
      </c>
      <c r="O81" s="66">
        <f t="shared" si="13"/>
        <v>0.4802259887005651</v>
      </c>
    </row>
    <row r="82" spans="2:15" x14ac:dyDescent="0.25">
      <c r="B82" s="27">
        <v>5</v>
      </c>
      <c r="C82" s="56" t="s">
        <v>556</v>
      </c>
      <c r="D82" s="10">
        <v>150</v>
      </c>
      <c r="E82" s="10">
        <v>0.11799999999999999</v>
      </c>
      <c r="F82" s="10">
        <f t="shared" si="9"/>
        <v>150</v>
      </c>
      <c r="G82" s="11">
        <f t="shared" si="10"/>
        <v>0.59492658595641656</v>
      </c>
      <c r="H82" s="52">
        <v>63</v>
      </c>
      <c r="I82" s="40" t="s">
        <v>196</v>
      </c>
      <c r="J82" s="10">
        <v>1</v>
      </c>
      <c r="K82" s="11">
        <f>AVERAGE(G78:G83)</f>
        <v>0.60468057035243483</v>
      </c>
      <c r="L82" s="28" t="str">
        <f t="shared" si="11"/>
        <v>p_eff = 150 , e0_prom = 0.605</v>
      </c>
      <c r="M82">
        <v>70.680000000000007</v>
      </c>
      <c r="N82" s="66">
        <f t="shared" si="12"/>
        <v>0.87142857142857166</v>
      </c>
      <c r="O82" s="66">
        <f t="shared" si="13"/>
        <v>0.4802259887005651</v>
      </c>
    </row>
    <row r="83" spans="2:15" x14ac:dyDescent="0.25">
      <c r="B83" s="27">
        <v>6</v>
      </c>
      <c r="C83" s="56" t="s">
        <v>556</v>
      </c>
      <c r="D83" s="10">
        <v>150</v>
      </c>
      <c r="E83" s="10">
        <v>0.09</v>
      </c>
      <c r="F83" s="10">
        <f t="shared" si="9"/>
        <v>150</v>
      </c>
      <c r="G83" s="11">
        <f t="shared" si="10"/>
        <v>0.6118265375302665</v>
      </c>
      <c r="H83" s="52">
        <v>168</v>
      </c>
      <c r="I83" s="40" t="s">
        <v>196</v>
      </c>
      <c r="J83" s="10">
        <v>1</v>
      </c>
      <c r="K83" s="11">
        <f>AVERAGE(G78:G83)</f>
        <v>0.60468057035243483</v>
      </c>
      <c r="L83" s="28" t="str">
        <f t="shared" si="11"/>
        <v>p_eff = 150 , e0_prom = 0.605</v>
      </c>
      <c r="M83">
        <v>66.36</v>
      </c>
      <c r="N83" s="66">
        <f t="shared" si="12"/>
        <v>0.87142857142857166</v>
      </c>
      <c r="O83" s="66">
        <f t="shared" si="13"/>
        <v>0.4802259887005651</v>
      </c>
    </row>
    <row r="84" spans="2:15" x14ac:dyDescent="0.25">
      <c r="B84" s="27">
        <v>7</v>
      </c>
      <c r="C84" s="56" t="s">
        <v>556</v>
      </c>
      <c r="D84" s="10">
        <v>150</v>
      </c>
      <c r="E84" s="10">
        <v>0.19</v>
      </c>
      <c r="F84" s="10">
        <f t="shared" si="9"/>
        <v>150</v>
      </c>
      <c r="G84" s="11">
        <f t="shared" si="10"/>
        <v>0.65779284100080726</v>
      </c>
      <c r="H84" s="52">
        <v>3</v>
      </c>
      <c r="I84" s="40" t="s">
        <v>196</v>
      </c>
      <c r="J84" s="10">
        <v>2</v>
      </c>
      <c r="K84" s="11">
        <f>AVERAGE(G84:G87)</f>
        <v>0.65879040758676366</v>
      </c>
      <c r="L84" s="28" t="str">
        <f t="shared" si="11"/>
        <v>p_eff = 150 , e0_prom = 0.659</v>
      </c>
      <c r="M84">
        <v>54.61</v>
      </c>
      <c r="N84" s="66">
        <f t="shared" si="12"/>
        <v>0.87142857142857166</v>
      </c>
      <c r="O84" s="66">
        <f t="shared" si="13"/>
        <v>0.4802259887005651</v>
      </c>
    </row>
    <row r="85" spans="2:15" x14ac:dyDescent="0.25">
      <c r="B85" s="27">
        <v>8</v>
      </c>
      <c r="C85" s="56" t="s">
        <v>556</v>
      </c>
      <c r="D85" s="10">
        <v>150</v>
      </c>
      <c r="E85" s="10">
        <v>0.14299999999999999</v>
      </c>
      <c r="F85" s="10">
        <f t="shared" si="9"/>
        <v>150</v>
      </c>
      <c r="G85" s="11">
        <f t="shared" si="10"/>
        <v>0.66432592413236502</v>
      </c>
      <c r="H85" s="52">
        <v>12</v>
      </c>
      <c r="I85" s="40" t="s">
        <v>196</v>
      </c>
      <c r="J85" s="10">
        <v>2</v>
      </c>
      <c r="K85" s="11">
        <f>AVERAGE(G84:G87)</f>
        <v>0.65879040758676366</v>
      </c>
      <c r="L85" s="28" t="str">
        <f t="shared" si="11"/>
        <v>p_eff = 150 , e0_prom = 0.659</v>
      </c>
      <c r="M85">
        <v>52.94</v>
      </c>
      <c r="N85" s="66">
        <f t="shared" si="12"/>
        <v>0.87142857142857166</v>
      </c>
      <c r="O85" s="66">
        <f t="shared" si="13"/>
        <v>0.4802259887005651</v>
      </c>
    </row>
    <row r="86" spans="2:15" x14ac:dyDescent="0.25">
      <c r="B86" s="27">
        <v>9</v>
      </c>
      <c r="C86" s="56" t="s">
        <v>556</v>
      </c>
      <c r="D86" s="10">
        <v>150</v>
      </c>
      <c r="E86" s="10">
        <v>0.11</v>
      </c>
      <c r="F86" s="10">
        <f t="shared" si="9"/>
        <v>150</v>
      </c>
      <c r="G86" s="11">
        <f t="shared" si="10"/>
        <v>0.65658011299435048</v>
      </c>
      <c r="H86" s="52">
        <v>28</v>
      </c>
      <c r="I86" s="40" t="s">
        <v>196</v>
      </c>
      <c r="J86" s="10">
        <v>2</v>
      </c>
      <c r="K86" s="11">
        <f>AVERAGE(G84:G87)</f>
        <v>0.65879040758676366</v>
      </c>
      <c r="L86" s="28" t="str">
        <f t="shared" si="11"/>
        <v>p_eff = 150 , e0_prom = 0.659</v>
      </c>
      <c r="M86">
        <v>54.92</v>
      </c>
      <c r="N86" s="66">
        <f t="shared" si="12"/>
        <v>0.87142857142857166</v>
      </c>
      <c r="O86" s="66">
        <f t="shared" si="13"/>
        <v>0.4802259887005651</v>
      </c>
    </row>
    <row r="87" spans="2:15" x14ac:dyDescent="0.25">
      <c r="B87" s="27">
        <v>10</v>
      </c>
      <c r="C87" s="56" t="s">
        <v>556</v>
      </c>
      <c r="D87" s="10">
        <v>150</v>
      </c>
      <c r="E87" s="10">
        <v>0.09</v>
      </c>
      <c r="F87" s="10">
        <f t="shared" si="9"/>
        <v>150</v>
      </c>
      <c r="G87" s="11">
        <f t="shared" si="10"/>
        <v>0.6564627522195321</v>
      </c>
      <c r="H87" s="52">
        <v>86</v>
      </c>
      <c r="I87" s="40" t="s">
        <v>196</v>
      </c>
      <c r="J87" s="10">
        <v>2</v>
      </c>
      <c r="K87" s="11">
        <f>AVERAGE(G84:G87)</f>
        <v>0.65879040758676366</v>
      </c>
      <c r="L87" s="28" t="str">
        <f t="shared" si="11"/>
        <v>p_eff = 150 , e0_prom = 0.659</v>
      </c>
      <c r="M87">
        <v>54.95</v>
      </c>
      <c r="N87" s="66">
        <f t="shared" si="12"/>
        <v>0.87142857142857166</v>
      </c>
      <c r="O87" s="66">
        <f t="shared" si="13"/>
        <v>0.4802259887005651</v>
      </c>
    </row>
    <row r="88" spans="2:15" x14ac:dyDescent="0.25">
      <c r="B88" s="27">
        <v>11</v>
      </c>
      <c r="C88" s="56" t="s">
        <v>556</v>
      </c>
      <c r="D88" s="10">
        <v>150</v>
      </c>
      <c r="E88" s="10">
        <v>0.16700000000000001</v>
      </c>
      <c r="F88" s="10">
        <f t="shared" si="9"/>
        <v>150</v>
      </c>
      <c r="G88" s="11">
        <f t="shared" si="10"/>
        <v>0.72355399515738517</v>
      </c>
      <c r="H88" s="52">
        <v>3</v>
      </c>
      <c r="I88" s="40" t="s">
        <v>196</v>
      </c>
      <c r="J88" s="10">
        <v>3</v>
      </c>
      <c r="K88" s="11">
        <f>AVERAGE(G88:G91)</f>
        <v>0.73098684422921723</v>
      </c>
      <c r="L88" s="28" t="str">
        <f t="shared" si="11"/>
        <v>p_eff = 150 , e0_prom = 0.731</v>
      </c>
      <c r="M88">
        <v>37.799999999999997</v>
      </c>
      <c r="N88" s="66">
        <f t="shared" si="12"/>
        <v>0.87142857142857166</v>
      </c>
      <c r="O88" s="66">
        <f t="shared" si="13"/>
        <v>0.4802259887005651</v>
      </c>
    </row>
    <row r="89" spans="2:15" x14ac:dyDescent="0.25">
      <c r="B89" s="27">
        <v>12</v>
      </c>
      <c r="C89" s="56" t="s">
        <v>556</v>
      </c>
      <c r="D89" s="10">
        <v>150</v>
      </c>
      <c r="E89" s="10">
        <v>0.13800000000000001</v>
      </c>
      <c r="F89" s="10">
        <f t="shared" si="9"/>
        <v>150</v>
      </c>
      <c r="G89" s="11">
        <f t="shared" si="10"/>
        <v>0.72981323648103325</v>
      </c>
      <c r="H89" s="52">
        <v>7</v>
      </c>
      <c r="I89" s="40" t="s">
        <v>196</v>
      </c>
      <c r="J89" s="10">
        <v>3</v>
      </c>
      <c r="K89" s="11">
        <f>AVERAGE(G88:G91)</f>
        <v>0.73098684422921723</v>
      </c>
      <c r="L89" s="28" t="str">
        <f t="shared" si="11"/>
        <v>p_eff = 150 , e0_prom = 0.731</v>
      </c>
      <c r="M89">
        <v>36.200000000000003</v>
      </c>
      <c r="N89" s="66">
        <f t="shared" si="12"/>
        <v>0.87142857142857166</v>
      </c>
      <c r="O89" s="66">
        <f t="shared" si="13"/>
        <v>0.4802259887005651</v>
      </c>
    </row>
    <row r="90" spans="2:15" x14ac:dyDescent="0.25">
      <c r="B90" s="27">
        <v>13</v>
      </c>
      <c r="C90" s="56" t="s">
        <v>556</v>
      </c>
      <c r="D90" s="10">
        <v>150</v>
      </c>
      <c r="E90" s="10">
        <v>0.09</v>
      </c>
      <c r="F90" s="10">
        <f t="shared" si="9"/>
        <v>150</v>
      </c>
      <c r="G90" s="11">
        <f t="shared" si="10"/>
        <v>0.73971066182405187</v>
      </c>
      <c r="H90" s="52">
        <v>26</v>
      </c>
      <c r="I90" s="40" t="s">
        <v>196</v>
      </c>
      <c r="J90" s="10">
        <v>3</v>
      </c>
      <c r="K90" s="11">
        <f>AVERAGE(G88:G91)</f>
        <v>0.73098684422921723</v>
      </c>
      <c r="L90" s="28" t="str">
        <f t="shared" si="11"/>
        <v>p_eff = 150 , e0_prom = 0.731</v>
      </c>
      <c r="M90">
        <v>33.67</v>
      </c>
      <c r="N90" s="66">
        <f t="shared" si="12"/>
        <v>0.87142857142857166</v>
      </c>
      <c r="O90" s="66">
        <f t="shared" si="13"/>
        <v>0.4802259887005651</v>
      </c>
    </row>
    <row r="91" spans="2:15" ht="15.75" thickBot="1" x14ac:dyDescent="0.3">
      <c r="B91" s="29">
        <v>14</v>
      </c>
      <c r="C91" s="56" t="s">
        <v>556</v>
      </c>
      <c r="D91" s="30">
        <v>150</v>
      </c>
      <c r="E91" s="30">
        <v>7.0000000000000007E-2</v>
      </c>
      <c r="F91" s="30">
        <f t="shared" si="9"/>
        <v>150</v>
      </c>
      <c r="G91" s="53">
        <f t="shared" si="10"/>
        <v>0.73086948345439895</v>
      </c>
      <c r="H91" s="54">
        <v>93</v>
      </c>
      <c r="I91" s="42" t="s">
        <v>196</v>
      </c>
      <c r="J91" s="30">
        <v>3</v>
      </c>
      <c r="K91" s="53">
        <f>AVERAGE(G88:G91)</f>
        <v>0.73098684422921723</v>
      </c>
      <c r="L91" s="31" t="str">
        <f t="shared" si="11"/>
        <v>p_eff = 150 , e0_prom = 0.731</v>
      </c>
      <c r="M91">
        <v>35.93</v>
      </c>
      <c r="N91" s="66">
        <f t="shared" si="12"/>
        <v>0.87142857142857166</v>
      </c>
      <c r="O91" s="66">
        <f t="shared" si="13"/>
        <v>0.4802259887005651</v>
      </c>
    </row>
    <row r="92" spans="2:15" x14ac:dyDescent="0.25">
      <c r="B92" s="55">
        <v>1</v>
      </c>
      <c r="C92" s="56" t="s">
        <v>557</v>
      </c>
      <c r="D92" s="56">
        <v>150</v>
      </c>
      <c r="E92" s="56">
        <v>0.3</v>
      </c>
      <c r="F92" s="56">
        <f t="shared" si="9"/>
        <v>150</v>
      </c>
      <c r="G92" s="57">
        <f t="shared" si="10"/>
        <v>0.4340410848980904</v>
      </c>
      <c r="H92" s="58">
        <v>6</v>
      </c>
      <c r="I92" s="59" t="s">
        <v>196</v>
      </c>
      <c r="J92" s="56">
        <v>1</v>
      </c>
      <c r="K92" s="57">
        <f>AVERAGE(G92:G99)</f>
        <v>0.42718918151179613</v>
      </c>
      <c r="L92" s="60" t="str">
        <f t="shared" si="11"/>
        <v>p_eff = 150 , e0_prom = 0.427</v>
      </c>
      <c r="M92">
        <v>66.25</v>
      </c>
      <c r="N92" s="66">
        <f>$K$6</f>
        <v>0.69032258064516139</v>
      </c>
      <c r="O92" s="66">
        <f>$L$6</f>
        <v>0.3034825870646769</v>
      </c>
    </row>
    <row r="93" spans="2:15" x14ac:dyDescent="0.25">
      <c r="B93" s="27">
        <v>2</v>
      </c>
      <c r="C93" s="56" t="s">
        <v>557</v>
      </c>
      <c r="D93" s="10">
        <v>150</v>
      </c>
      <c r="E93" s="10">
        <v>0.29599999999999999</v>
      </c>
      <c r="F93" s="10">
        <f t="shared" si="9"/>
        <v>150</v>
      </c>
      <c r="G93" s="11">
        <f t="shared" si="10"/>
        <v>0.42081115711763784</v>
      </c>
      <c r="H93" s="52">
        <v>6</v>
      </c>
      <c r="I93" s="40" t="s">
        <v>196</v>
      </c>
      <c r="J93" s="10">
        <v>1</v>
      </c>
      <c r="K93" s="11">
        <f>AVERAGE(G92:G99)</f>
        <v>0.42718918151179613</v>
      </c>
      <c r="L93" s="28" t="str">
        <f t="shared" si="11"/>
        <v>p_eff = 150 , e0_prom = 0.427</v>
      </c>
      <c r="M93">
        <v>69.67</v>
      </c>
      <c r="N93" s="66">
        <f t="shared" ref="N93:N109" si="14">$K$6</f>
        <v>0.69032258064516139</v>
      </c>
      <c r="O93" s="66">
        <f t="shared" ref="O93:O109" si="15">$L$6</f>
        <v>0.3034825870646769</v>
      </c>
    </row>
    <row r="94" spans="2:15" x14ac:dyDescent="0.25">
      <c r="B94" s="27">
        <v>3</v>
      </c>
      <c r="C94" s="56" t="s">
        <v>557</v>
      </c>
      <c r="D94" s="10">
        <v>150</v>
      </c>
      <c r="E94" s="10">
        <v>0.29199999999999998</v>
      </c>
      <c r="F94" s="10">
        <f t="shared" si="9"/>
        <v>150</v>
      </c>
      <c r="G94" s="11">
        <f t="shared" si="10"/>
        <v>0.42313219707912075</v>
      </c>
      <c r="H94" s="52">
        <v>8</v>
      </c>
      <c r="I94" s="40" t="s">
        <v>196</v>
      </c>
      <c r="J94" s="10">
        <v>1</v>
      </c>
      <c r="K94" s="11">
        <f>AVERAGE(G92:G99)</f>
        <v>0.42718918151179613</v>
      </c>
      <c r="L94" s="28" t="str">
        <f t="shared" si="11"/>
        <v>p_eff = 150 , e0_prom = 0.427</v>
      </c>
      <c r="M94">
        <v>69.069999999999993</v>
      </c>
      <c r="N94" s="66">
        <f t="shared" si="14"/>
        <v>0.69032258064516139</v>
      </c>
      <c r="O94" s="66">
        <f t="shared" si="15"/>
        <v>0.3034825870646769</v>
      </c>
    </row>
    <row r="95" spans="2:15" x14ac:dyDescent="0.25">
      <c r="B95" s="27">
        <v>4</v>
      </c>
      <c r="C95" s="56" t="s">
        <v>557</v>
      </c>
      <c r="D95" s="10">
        <v>150</v>
      </c>
      <c r="E95" s="10">
        <v>0.26500000000000001</v>
      </c>
      <c r="F95" s="10">
        <f t="shared" si="9"/>
        <v>150</v>
      </c>
      <c r="G95" s="11">
        <f t="shared" si="10"/>
        <v>0.4364008088589314</v>
      </c>
      <c r="H95" s="52">
        <v>9</v>
      </c>
      <c r="I95" s="40" t="s">
        <v>196</v>
      </c>
      <c r="J95" s="10">
        <v>1</v>
      </c>
      <c r="K95" s="11">
        <f>AVERAGE(G92:G99)</f>
        <v>0.42718918151179613</v>
      </c>
      <c r="L95" s="28" t="str">
        <f t="shared" si="11"/>
        <v>p_eff = 150 , e0_prom = 0.427</v>
      </c>
      <c r="M95">
        <v>65.64</v>
      </c>
      <c r="N95" s="66">
        <f t="shared" si="14"/>
        <v>0.69032258064516139</v>
      </c>
      <c r="O95" s="66">
        <f t="shared" si="15"/>
        <v>0.3034825870646769</v>
      </c>
    </row>
    <row r="96" spans="2:15" x14ac:dyDescent="0.25">
      <c r="B96" s="27">
        <v>5</v>
      </c>
      <c r="C96" s="56" t="s">
        <v>557</v>
      </c>
      <c r="D96" s="10">
        <v>150</v>
      </c>
      <c r="E96" s="10">
        <v>0.245</v>
      </c>
      <c r="F96" s="10">
        <f t="shared" si="9"/>
        <v>150</v>
      </c>
      <c r="G96" s="11">
        <f t="shared" si="10"/>
        <v>0.42390587706628169</v>
      </c>
      <c r="H96" s="52">
        <v>12</v>
      </c>
      <c r="I96" s="40" t="s">
        <v>196</v>
      </c>
      <c r="J96" s="10">
        <v>1</v>
      </c>
      <c r="K96" s="11">
        <f>AVERAGE(G92:G99)</f>
        <v>0.42718918151179613</v>
      </c>
      <c r="L96" s="28" t="str">
        <f t="shared" si="11"/>
        <v>p_eff = 150 , e0_prom = 0.427</v>
      </c>
      <c r="M96">
        <v>68.87</v>
      </c>
      <c r="N96" s="66">
        <f t="shared" si="14"/>
        <v>0.69032258064516139</v>
      </c>
      <c r="O96" s="66">
        <f t="shared" si="15"/>
        <v>0.3034825870646769</v>
      </c>
    </row>
    <row r="97" spans="1:15" x14ac:dyDescent="0.25">
      <c r="B97" s="27">
        <v>6</v>
      </c>
      <c r="C97" s="56" t="s">
        <v>557</v>
      </c>
      <c r="D97" s="10">
        <v>150</v>
      </c>
      <c r="E97" s="10">
        <v>0.245</v>
      </c>
      <c r="F97" s="10">
        <f t="shared" si="9"/>
        <v>150</v>
      </c>
      <c r="G97" s="11">
        <f t="shared" si="10"/>
        <v>0.42158483710479883</v>
      </c>
      <c r="H97" s="52">
        <v>11</v>
      </c>
      <c r="I97" s="40" t="s">
        <v>196</v>
      </c>
      <c r="J97" s="10">
        <v>1</v>
      </c>
      <c r="K97" s="11">
        <f>AVERAGE(G92:G99)</f>
        <v>0.42718918151179613</v>
      </c>
      <c r="L97" s="28" t="str">
        <f t="shared" si="11"/>
        <v>p_eff = 150 , e0_prom = 0.427</v>
      </c>
      <c r="M97">
        <v>69.47</v>
      </c>
      <c r="N97" s="66">
        <f t="shared" si="14"/>
        <v>0.69032258064516139</v>
      </c>
      <c r="O97" s="66">
        <f t="shared" si="15"/>
        <v>0.3034825870646769</v>
      </c>
    </row>
    <row r="98" spans="1:15" x14ac:dyDescent="0.25">
      <c r="B98" s="27">
        <v>7</v>
      </c>
      <c r="C98" s="56" t="s">
        <v>557</v>
      </c>
      <c r="D98" s="10">
        <v>150</v>
      </c>
      <c r="E98" s="10">
        <v>0.192</v>
      </c>
      <c r="F98" s="10">
        <f t="shared" si="9"/>
        <v>150</v>
      </c>
      <c r="G98" s="11">
        <f t="shared" si="10"/>
        <v>0.43172004493660754</v>
      </c>
      <c r="H98" s="52">
        <v>38</v>
      </c>
      <c r="I98" s="40" t="s">
        <v>196</v>
      </c>
      <c r="J98" s="10">
        <v>1</v>
      </c>
      <c r="K98" s="11">
        <f>AVERAGE(G92:G99)</f>
        <v>0.42718918151179613</v>
      </c>
      <c r="L98" s="28" t="str">
        <f t="shared" si="11"/>
        <v>p_eff = 150 , e0_prom = 0.427</v>
      </c>
      <c r="M98">
        <v>66.849999999999994</v>
      </c>
      <c r="N98" s="66">
        <f t="shared" si="14"/>
        <v>0.69032258064516139</v>
      </c>
      <c r="O98" s="66">
        <f t="shared" si="15"/>
        <v>0.3034825870646769</v>
      </c>
    </row>
    <row r="99" spans="1:15" x14ac:dyDescent="0.25">
      <c r="B99" s="27">
        <v>8</v>
      </c>
      <c r="C99" s="56" t="s">
        <v>557</v>
      </c>
      <c r="D99" s="10">
        <v>150</v>
      </c>
      <c r="E99" s="10">
        <v>0.13800000000000001</v>
      </c>
      <c r="F99" s="10">
        <f t="shared" si="9"/>
        <v>150</v>
      </c>
      <c r="G99" s="11">
        <f t="shared" si="10"/>
        <v>0.42591744503290024</v>
      </c>
      <c r="H99" s="52">
        <v>904</v>
      </c>
      <c r="I99" s="40" t="s">
        <v>196</v>
      </c>
      <c r="J99" s="10">
        <v>1</v>
      </c>
      <c r="K99" s="11">
        <f>AVERAGE(G92:G99)</f>
        <v>0.42718918151179613</v>
      </c>
      <c r="L99" s="28" t="str">
        <f t="shared" si="11"/>
        <v>p_eff = 150 , e0_prom = 0.427</v>
      </c>
      <c r="M99">
        <v>68.349999999999994</v>
      </c>
      <c r="N99" s="66">
        <f t="shared" si="14"/>
        <v>0.69032258064516139</v>
      </c>
      <c r="O99" s="66">
        <f t="shared" si="15"/>
        <v>0.3034825870646769</v>
      </c>
    </row>
    <row r="100" spans="1:15" x14ac:dyDescent="0.25">
      <c r="B100" s="27">
        <v>9</v>
      </c>
      <c r="C100" s="56" t="s">
        <v>557</v>
      </c>
      <c r="D100" s="10">
        <v>150</v>
      </c>
      <c r="E100" s="10">
        <v>0.25</v>
      </c>
      <c r="F100" s="10">
        <f t="shared" si="9"/>
        <v>150</v>
      </c>
      <c r="G100" s="11">
        <f t="shared" si="10"/>
        <v>0.48440765206226949</v>
      </c>
      <c r="H100" s="52">
        <v>4</v>
      </c>
      <c r="I100" s="40" t="s">
        <v>196</v>
      </c>
      <c r="J100" s="10">
        <v>2</v>
      </c>
      <c r="K100" s="11">
        <f>AVERAGE(G100:G103)</f>
        <v>0.4882180259990373</v>
      </c>
      <c r="L100" s="28" t="str">
        <f t="shared" si="11"/>
        <v>p_eff = 150 , e0_prom = 0.488</v>
      </c>
      <c r="M100">
        <v>53.23</v>
      </c>
      <c r="N100" s="66">
        <f t="shared" si="14"/>
        <v>0.69032258064516139</v>
      </c>
      <c r="O100" s="66">
        <f t="shared" si="15"/>
        <v>0.3034825870646769</v>
      </c>
    </row>
    <row r="101" spans="1:15" x14ac:dyDescent="0.25">
      <c r="B101" s="27">
        <v>10</v>
      </c>
      <c r="C101" s="56" t="s">
        <v>557</v>
      </c>
      <c r="D101" s="10">
        <v>150</v>
      </c>
      <c r="E101" s="10">
        <v>0.19</v>
      </c>
      <c r="F101" s="10">
        <f t="shared" si="9"/>
        <v>150</v>
      </c>
      <c r="G101" s="11">
        <f t="shared" si="10"/>
        <v>0.48777316000641974</v>
      </c>
      <c r="H101" s="52">
        <v>11</v>
      </c>
      <c r="I101" s="40" t="s">
        <v>196</v>
      </c>
      <c r="J101" s="10">
        <v>2</v>
      </c>
      <c r="K101" s="11">
        <f>AVERAGE(G100:G103)</f>
        <v>0.4882180259990373</v>
      </c>
      <c r="L101" s="28" t="str">
        <f t="shared" si="11"/>
        <v>p_eff = 150 , e0_prom = 0.488</v>
      </c>
      <c r="M101">
        <v>52.36</v>
      </c>
      <c r="N101" s="66">
        <f t="shared" si="14"/>
        <v>0.69032258064516139</v>
      </c>
      <c r="O101" s="66">
        <f t="shared" si="15"/>
        <v>0.3034825870646769</v>
      </c>
    </row>
    <row r="102" spans="1:15" x14ac:dyDescent="0.25">
      <c r="B102" s="27">
        <v>11</v>
      </c>
      <c r="C102" s="56" t="s">
        <v>557</v>
      </c>
      <c r="D102" s="10">
        <v>150</v>
      </c>
      <c r="E102" s="10">
        <v>0.14299999999999999</v>
      </c>
      <c r="F102" s="10">
        <f t="shared" si="9"/>
        <v>150</v>
      </c>
      <c r="G102" s="11">
        <f t="shared" si="10"/>
        <v>0.49373049590755919</v>
      </c>
      <c r="H102" s="52">
        <v>37</v>
      </c>
      <c r="I102" s="40" t="s">
        <v>196</v>
      </c>
      <c r="J102" s="10">
        <v>2</v>
      </c>
      <c r="K102" s="11">
        <f>AVERAGE(G100:G103)</f>
        <v>0.4882180259990373</v>
      </c>
      <c r="L102" s="28" t="str">
        <f t="shared" si="11"/>
        <v>p_eff = 150 , e0_prom = 0.488</v>
      </c>
      <c r="M102">
        <v>50.82</v>
      </c>
      <c r="N102" s="66">
        <f t="shared" si="14"/>
        <v>0.69032258064516139</v>
      </c>
      <c r="O102" s="66">
        <f t="shared" si="15"/>
        <v>0.3034825870646769</v>
      </c>
    </row>
    <row r="103" spans="1:15" x14ac:dyDescent="0.25">
      <c r="B103" s="27">
        <v>12</v>
      </c>
      <c r="C103" s="56" t="s">
        <v>557</v>
      </c>
      <c r="D103" s="10">
        <v>150</v>
      </c>
      <c r="E103" s="10">
        <v>0.12</v>
      </c>
      <c r="F103" s="10">
        <f t="shared" si="9"/>
        <v>150</v>
      </c>
      <c r="G103" s="11">
        <f t="shared" si="10"/>
        <v>0.48696079601990067</v>
      </c>
      <c r="H103" s="52">
        <v>115</v>
      </c>
      <c r="I103" s="40" t="s">
        <v>196</v>
      </c>
      <c r="J103" s="10">
        <v>2</v>
      </c>
      <c r="K103" s="11">
        <f>AVERAGE(G100:G103)</f>
        <v>0.4882180259990373</v>
      </c>
      <c r="L103" s="28" t="str">
        <f t="shared" si="11"/>
        <v>p_eff = 150 , e0_prom = 0.488</v>
      </c>
      <c r="M103">
        <v>52.57</v>
      </c>
      <c r="N103" s="66">
        <f t="shared" si="14"/>
        <v>0.69032258064516139</v>
      </c>
      <c r="O103" s="66">
        <f t="shared" si="15"/>
        <v>0.3034825870646769</v>
      </c>
    </row>
    <row r="104" spans="1:15" x14ac:dyDescent="0.25">
      <c r="B104" s="27">
        <v>13</v>
      </c>
      <c r="C104" s="56" t="s">
        <v>557</v>
      </c>
      <c r="D104" s="10">
        <v>150</v>
      </c>
      <c r="E104" s="10">
        <v>0.185</v>
      </c>
      <c r="F104" s="10">
        <f t="shared" si="9"/>
        <v>150</v>
      </c>
      <c r="G104" s="11">
        <f t="shared" si="10"/>
        <v>0.54398101107366414</v>
      </c>
      <c r="H104" s="52">
        <v>4</v>
      </c>
      <c r="I104" s="40" t="s">
        <v>196</v>
      </c>
      <c r="J104" s="10">
        <v>3</v>
      </c>
      <c r="K104" s="11">
        <f>AVERAGE(G104:G109)</f>
        <v>0.54128602578505336</v>
      </c>
      <c r="L104" s="28" t="str">
        <f t="shared" si="11"/>
        <v>p_eff = 150 , e0_prom = 0.541</v>
      </c>
      <c r="M104">
        <v>37.83</v>
      </c>
      <c r="N104" s="66">
        <f t="shared" si="14"/>
        <v>0.69032258064516139</v>
      </c>
      <c r="O104" s="66">
        <f t="shared" si="15"/>
        <v>0.3034825870646769</v>
      </c>
    </row>
    <row r="105" spans="1:15" x14ac:dyDescent="0.25">
      <c r="B105" s="27">
        <v>14</v>
      </c>
      <c r="C105" s="56" t="s">
        <v>557</v>
      </c>
      <c r="D105" s="10">
        <v>150</v>
      </c>
      <c r="E105" s="10">
        <v>0.16800000000000001</v>
      </c>
      <c r="F105" s="10">
        <f t="shared" si="9"/>
        <v>150</v>
      </c>
      <c r="G105" s="11">
        <f t="shared" si="10"/>
        <v>0.53666973519499295</v>
      </c>
      <c r="H105" s="52">
        <v>8</v>
      </c>
      <c r="I105" s="40" t="s">
        <v>196</v>
      </c>
      <c r="J105" s="10">
        <v>3</v>
      </c>
      <c r="K105" s="11">
        <f>AVERAGE(G104:G109)</f>
        <v>0.54128602578505336</v>
      </c>
      <c r="L105" s="28" t="str">
        <f t="shared" si="11"/>
        <v>p_eff = 150 , e0_prom = 0.541</v>
      </c>
      <c r="M105">
        <v>39.72</v>
      </c>
      <c r="N105" s="66">
        <f t="shared" si="14"/>
        <v>0.69032258064516139</v>
      </c>
      <c r="O105" s="66">
        <f t="shared" si="15"/>
        <v>0.3034825870646769</v>
      </c>
    </row>
    <row r="106" spans="1:15" x14ac:dyDescent="0.25">
      <c r="B106" s="27">
        <v>15</v>
      </c>
      <c r="C106" s="56" t="s">
        <v>557</v>
      </c>
      <c r="D106" s="10">
        <v>150</v>
      </c>
      <c r="E106" s="10">
        <v>0.14000000000000001</v>
      </c>
      <c r="F106" s="10">
        <f t="shared" si="9"/>
        <v>150</v>
      </c>
      <c r="G106" s="11">
        <f t="shared" si="10"/>
        <v>0.54131181511795878</v>
      </c>
      <c r="H106" s="52">
        <v>13</v>
      </c>
      <c r="I106" s="40" t="s">
        <v>196</v>
      </c>
      <c r="J106" s="10">
        <v>3</v>
      </c>
      <c r="K106" s="11">
        <f>AVERAGE(G104:G109)</f>
        <v>0.54128602578505336</v>
      </c>
      <c r="L106" s="28" t="str">
        <f t="shared" si="11"/>
        <v>p_eff = 150 , e0_prom = 0.541</v>
      </c>
      <c r="M106">
        <v>38.520000000000003</v>
      </c>
      <c r="N106" s="66">
        <f t="shared" si="14"/>
        <v>0.69032258064516139</v>
      </c>
      <c r="O106" s="66">
        <f t="shared" si="15"/>
        <v>0.3034825870646769</v>
      </c>
    </row>
    <row r="107" spans="1:15" x14ac:dyDescent="0.25">
      <c r="B107" s="27">
        <v>16</v>
      </c>
      <c r="C107" s="56" t="s">
        <v>557</v>
      </c>
      <c r="D107" s="10">
        <v>150</v>
      </c>
      <c r="E107" s="10">
        <v>0.115</v>
      </c>
      <c r="F107" s="10">
        <f t="shared" si="9"/>
        <v>150</v>
      </c>
      <c r="G107" s="11">
        <f t="shared" si="10"/>
        <v>0.55028650296902604</v>
      </c>
      <c r="H107" s="52">
        <v>31</v>
      </c>
      <c r="I107" s="40" t="s">
        <v>196</v>
      </c>
      <c r="J107" s="10">
        <v>3</v>
      </c>
      <c r="K107" s="11">
        <f>AVERAGE(G104:G109)</f>
        <v>0.54128602578505336</v>
      </c>
      <c r="L107" s="28" t="str">
        <f t="shared" si="11"/>
        <v>p_eff = 150 , e0_prom = 0.541</v>
      </c>
      <c r="M107">
        <v>36.200000000000003</v>
      </c>
      <c r="N107" s="66">
        <f t="shared" si="14"/>
        <v>0.69032258064516139</v>
      </c>
      <c r="O107" s="66">
        <f t="shared" si="15"/>
        <v>0.3034825870646769</v>
      </c>
    </row>
    <row r="108" spans="1:15" x14ac:dyDescent="0.25">
      <c r="B108" s="27">
        <v>17</v>
      </c>
      <c r="C108" s="56" t="s">
        <v>557</v>
      </c>
      <c r="D108" s="10">
        <v>150</v>
      </c>
      <c r="E108" s="10">
        <v>0.11</v>
      </c>
      <c r="F108" s="10">
        <f t="shared" si="9"/>
        <v>150</v>
      </c>
      <c r="G108" s="11">
        <f t="shared" si="10"/>
        <v>0.53396185523992956</v>
      </c>
      <c r="H108" s="52">
        <v>43</v>
      </c>
      <c r="I108" s="40" t="s">
        <v>196</v>
      </c>
      <c r="J108" s="10">
        <v>3</v>
      </c>
      <c r="K108" s="11">
        <f>AVERAGE(G104:G109)</f>
        <v>0.54128602578505336</v>
      </c>
      <c r="L108" s="28" t="str">
        <f t="shared" si="11"/>
        <v>p_eff = 150 , e0_prom = 0.541</v>
      </c>
      <c r="M108">
        <v>40.42</v>
      </c>
      <c r="N108" s="66">
        <f t="shared" si="14"/>
        <v>0.69032258064516139</v>
      </c>
      <c r="O108" s="66">
        <f t="shared" si="15"/>
        <v>0.3034825870646769</v>
      </c>
    </row>
    <row r="109" spans="1:15" ht="15.75" thickBot="1" x14ac:dyDescent="0.3">
      <c r="B109" s="29">
        <v>18</v>
      </c>
      <c r="C109" s="56" t="s">
        <v>557</v>
      </c>
      <c r="D109" s="30">
        <v>150</v>
      </c>
      <c r="E109" s="30">
        <v>9.1999999999999998E-2</v>
      </c>
      <c r="F109" s="30">
        <f t="shared" si="9"/>
        <v>150</v>
      </c>
      <c r="G109" s="53">
        <f t="shared" si="10"/>
        <v>0.54150523511474902</v>
      </c>
      <c r="H109" s="54">
        <v>102</v>
      </c>
      <c r="I109" s="42" t="s">
        <v>196</v>
      </c>
      <c r="J109" s="30">
        <v>3</v>
      </c>
      <c r="K109" s="53">
        <f>AVERAGE(G104:G109)</f>
        <v>0.54128602578505336</v>
      </c>
      <c r="L109" s="31" t="str">
        <f t="shared" si="11"/>
        <v>p_eff = 150 , e0_prom = 0.541</v>
      </c>
      <c r="M109">
        <v>38.47</v>
      </c>
      <c r="N109" s="66">
        <f t="shared" si="14"/>
        <v>0.69032258064516139</v>
      </c>
      <c r="O109" s="66">
        <f t="shared" si="15"/>
        <v>0.3034825870646769</v>
      </c>
    </row>
    <row r="110" spans="1:15" ht="15.75" thickBot="1" x14ac:dyDescent="0.3"/>
    <row r="111" spans="1:15" ht="15.75" thickBot="1" x14ac:dyDescent="0.3">
      <c r="A111" s="20" t="s">
        <v>229</v>
      </c>
      <c r="B111" s="44" t="s">
        <v>79</v>
      </c>
      <c r="C111" s="32" t="s">
        <v>185</v>
      </c>
      <c r="D111" s="13" t="s">
        <v>25</v>
      </c>
    </row>
    <row r="112" spans="1:15" x14ac:dyDescent="0.25">
      <c r="B112" s="27" t="s">
        <v>84</v>
      </c>
      <c r="C112" s="11">
        <v>25</v>
      </c>
      <c r="D112" s="15">
        <v>0.875</v>
      </c>
    </row>
    <row r="113" spans="2:9" x14ac:dyDescent="0.25">
      <c r="B113" s="27" t="s">
        <v>84</v>
      </c>
      <c r="C113" s="11">
        <v>50</v>
      </c>
      <c r="D113" s="15">
        <v>0.90200000000000002</v>
      </c>
    </row>
    <row r="114" spans="2:9" x14ac:dyDescent="0.25">
      <c r="B114" s="27" t="s">
        <v>84</v>
      </c>
      <c r="C114" s="11">
        <v>75</v>
      </c>
      <c r="D114" s="15">
        <v>0.873</v>
      </c>
      <c r="E114" s="4"/>
      <c r="G114" s="4"/>
      <c r="H114" s="50"/>
      <c r="I114" s="50"/>
    </row>
    <row r="115" spans="2:9" x14ac:dyDescent="0.25">
      <c r="B115" s="27" t="s">
        <v>84</v>
      </c>
      <c r="C115" s="11">
        <v>450</v>
      </c>
      <c r="D115" s="15">
        <v>0.76500000000000001</v>
      </c>
      <c r="E115" s="4"/>
      <c r="G115" s="4"/>
      <c r="H115" s="50"/>
      <c r="I115" s="50"/>
    </row>
    <row r="116" spans="2:9" x14ac:dyDescent="0.25">
      <c r="B116" s="27" t="s">
        <v>84</v>
      </c>
      <c r="C116" s="11">
        <v>400</v>
      </c>
      <c r="D116" s="15">
        <v>0.79700000000000004</v>
      </c>
      <c r="E116" s="4"/>
      <c r="G116" s="4"/>
      <c r="H116" s="50"/>
      <c r="I116" s="50"/>
    </row>
    <row r="117" spans="2:9" x14ac:dyDescent="0.25">
      <c r="B117" s="27" t="s">
        <v>84</v>
      </c>
      <c r="C117" s="11">
        <v>300</v>
      </c>
      <c r="D117" s="15">
        <v>0.80300000000000005</v>
      </c>
      <c r="E117" s="4"/>
      <c r="G117" s="4"/>
      <c r="H117" s="50"/>
      <c r="I117" s="50"/>
    </row>
    <row r="118" spans="2:9" x14ac:dyDescent="0.25">
      <c r="B118" s="27" t="s">
        <v>84</v>
      </c>
      <c r="C118" s="11">
        <v>200</v>
      </c>
      <c r="D118" s="15">
        <v>0.81699999999999995</v>
      </c>
      <c r="E118" s="4"/>
      <c r="G118" s="4"/>
      <c r="H118" s="50"/>
      <c r="I118" s="50"/>
    </row>
    <row r="119" spans="2:9" x14ac:dyDescent="0.25">
      <c r="B119" s="27" t="s">
        <v>84</v>
      </c>
      <c r="C119" s="11">
        <v>199</v>
      </c>
      <c r="D119" s="15">
        <v>0.82799999999999996</v>
      </c>
      <c r="E119" s="4"/>
      <c r="G119" s="4"/>
      <c r="H119" s="50"/>
      <c r="I119" s="50"/>
    </row>
    <row r="120" spans="2:9" x14ac:dyDescent="0.25">
      <c r="B120" s="27" t="s">
        <v>84</v>
      </c>
      <c r="C120" s="11">
        <v>98</v>
      </c>
      <c r="D120" s="15">
        <v>0.80900000000000005</v>
      </c>
      <c r="E120" s="4"/>
      <c r="G120" s="4"/>
      <c r="H120" s="50"/>
      <c r="I120" s="50"/>
    </row>
    <row r="121" spans="2:9" x14ac:dyDescent="0.25">
      <c r="B121" s="27" t="s">
        <v>84</v>
      </c>
      <c r="C121" s="11">
        <v>91.551958552740103</v>
      </c>
      <c r="D121" s="15">
        <v>0.84838708933136497</v>
      </c>
      <c r="E121" s="4"/>
      <c r="G121" s="4"/>
      <c r="H121" s="50"/>
      <c r="I121" s="50"/>
    </row>
    <row r="122" spans="2:9" x14ac:dyDescent="0.25">
      <c r="B122" s="27" t="s">
        <v>84</v>
      </c>
      <c r="C122" s="11">
        <v>95.941152974800005</v>
      </c>
      <c r="D122" s="15">
        <v>0.85225807647427199</v>
      </c>
      <c r="E122" s="4"/>
      <c r="G122" s="4"/>
      <c r="H122" s="50"/>
      <c r="I122" s="50"/>
    </row>
    <row r="123" spans="2:9" x14ac:dyDescent="0.25">
      <c r="B123" s="27" t="s">
        <v>84</v>
      </c>
      <c r="C123" s="11">
        <v>99.870470830099293</v>
      </c>
      <c r="D123" s="15">
        <v>0.83000000999819801</v>
      </c>
      <c r="E123" s="4"/>
      <c r="G123" s="4"/>
      <c r="H123" s="50"/>
      <c r="I123" s="50"/>
    </row>
    <row r="124" spans="2:9" x14ac:dyDescent="0.25">
      <c r="B124" s="27" t="s">
        <v>84</v>
      </c>
      <c r="C124" s="11">
        <v>103.960715861373</v>
      </c>
      <c r="D124" s="15">
        <v>0.83870967915601402</v>
      </c>
      <c r="E124" s="4"/>
      <c r="G124" s="4"/>
      <c r="H124" s="50"/>
      <c r="I124" s="50"/>
    </row>
    <row r="125" spans="2:9" x14ac:dyDescent="0.25">
      <c r="B125" s="27" t="s">
        <v>84</v>
      </c>
      <c r="C125" s="11">
        <v>209.86018607371599</v>
      </c>
      <c r="D125" s="15">
        <v>0.79322578211356598</v>
      </c>
      <c r="E125" s="4"/>
      <c r="G125" s="4"/>
      <c r="H125" s="50"/>
      <c r="I125" s="50"/>
    </row>
    <row r="126" spans="2:9" x14ac:dyDescent="0.25">
      <c r="B126" s="27" t="s">
        <v>84</v>
      </c>
      <c r="C126" s="11">
        <v>215.55153843166701</v>
      </c>
      <c r="D126" s="15">
        <v>0.83000000999819801</v>
      </c>
      <c r="E126" s="4"/>
      <c r="G126" s="4"/>
      <c r="H126" s="50"/>
      <c r="I126" s="50"/>
    </row>
    <row r="127" spans="2:9" x14ac:dyDescent="0.25">
      <c r="B127" s="27" t="s">
        <v>84</v>
      </c>
      <c r="C127" s="11">
        <v>224.37970253606599</v>
      </c>
      <c r="D127" s="15">
        <v>0.81838709471501103</v>
      </c>
      <c r="E127" s="4"/>
      <c r="G127" s="4"/>
      <c r="H127" s="50"/>
      <c r="I127" s="50"/>
    </row>
    <row r="128" spans="2:9" x14ac:dyDescent="0.25">
      <c r="B128" s="27" t="s">
        <v>84</v>
      </c>
      <c r="C128" s="11">
        <v>249.728835562673</v>
      </c>
      <c r="D128" s="15">
        <v>0.81838709471501103</v>
      </c>
      <c r="E128" s="4"/>
      <c r="G128" s="4"/>
      <c r="H128" s="50"/>
      <c r="I128" s="50"/>
    </row>
    <row r="129" spans="2:9" x14ac:dyDescent="0.25">
      <c r="B129" s="27" t="s">
        <v>84</v>
      </c>
      <c r="C129" s="11">
        <v>232.01178642226299</v>
      </c>
      <c r="D129" s="15">
        <v>0.80387097945198405</v>
      </c>
      <c r="E129" s="4"/>
      <c r="G129" s="4"/>
      <c r="H129" s="50"/>
      <c r="I129" s="50"/>
    </row>
    <row r="130" spans="2:9" x14ac:dyDescent="0.25">
      <c r="B130" s="27" t="s">
        <v>84</v>
      </c>
      <c r="C130" s="11">
        <v>309.34243139195502</v>
      </c>
      <c r="D130" s="15">
        <v>0.78064517195837502</v>
      </c>
      <c r="E130" s="4"/>
      <c r="G130" s="4"/>
      <c r="H130" s="50"/>
      <c r="I130" s="50"/>
    </row>
    <row r="131" spans="2:9" x14ac:dyDescent="0.25">
      <c r="B131" s="27" t="s">
        <v>84</v>
      </c>
      <c r="C131" s="11">
        <v>341.99500751124702</v>
      </c>
      <c r="D131" s="15">
        <v>0.76903223360242201</v>
      </c>
      <c r="E131" s="4"/>
      <c r="G131" s="4"/>
      <c r="H131" s="50"/>
      <c r="I131" s="50"/>
    </row>
    <row r="132" spans="2:9" x14ac:dyDescent="0.25">
      <c r="B132" s="27" t="s">
        <v>84</v>
      </c>
      <c r="C132" s="11">
        <v>398.88018380854402</v>
      </c>
      <c r="D132" s="15">
        <v>0.75451609526662899</v>
      </c>
      <c r="E132" s="4"/>
      <c r="G132" s="4"/>
      <c r="H132" s="50"/>
      <c r="I132" s="50"/>
    </row>
    <row r="133" spans="2:9" x14ac:dyDescent="0.25">
      <c r="B133" s="27" t="s">
        <v>84</v>
      </c>
      <c r="C133" s="11">
        <v>446.92358048725498</v>
      </c>
      <c r="D133" s="15">
        <v>0.74290322612897397</v>
      </c>
    </row>
    <row r="134" spans="2:9" x14ac:dyDescent="0.25">
      <c r="B134" s="27" t="s">
        <v>84</v>
      </c>
      <c r="C134" s="11">
        <v>404.25302183176899</v>
      </c>
      <c r="D134" s="15">
        <v>0.75064517734202096</v>
      </c>
    </row>
    <row r="135" spans="2:9" x14ac:dyDescent="0.25">
      <c r="B135" s="27" t="s">
        <v>84</v>
      </c>
      <c r="C135" s="11">
        <v>758.15001177347995</v>
      </c>
      <c r="D135" s="15">
        <v>0.68290321382349894</v>
      </c>
    </row>
    <row r="136" spans="2:9" x14ac:dyDescent="0.25">
      <c r="B136" s="27" t="s">
        <v>84</v>
      </c>
      <c r="C136" s="11">
        <v>690.36785018194701</v>
      </c>
      <c r="D136" s="15">
        <v>0.69161285990854904</v>
      </c>
    </row>
    <row r="137" spans="2:9" x14ac:dyDescent="0.25">
      <c r="B137" s="27" t="s">
        <v>84</v>
      </c>
      <c r="C137" s="11">
        <v>620.29014335008696</v>
      </c>
      <c r="D137" s="15">
        <v>0.70322579826450204</v>
      </c>
    </row>
    <row r="138" spans="2:9" x14ac:dyDescent="0.25">
      <c r="B138" s="27" t="s">
        <v>84</v>
      </c>
      <c r="C138" s="11">
        <v>645.69443608744803</v>
      </c>
      <c r="D138" s="15">
        <v>0.69548387012422097</v>
      </c>
    </row>
    <row r="139" spans="2:9" ht="15.75" thickBot="1" x14ac:dyDescent="0.3">
      <c r="B139" s="29" t="s">
        <v>84</v>
      </c>
      <c r="C139" s="53">
        <v>794.49732596931801</v>
      </c>
      <c r="D139" s="17">
        <v>0.68290321382349894</v>
      </c>
    </row>
    <row r="140" spans="2:9" x14ac:dyDescent="0.25">
      <c r="B140" s="55" t="s">
        <v>198</v>
      </c>
      <c r="C140" s="57">
        <v>50</v>
      </c>
      <c r="D140" s="19">
        <v>0.61699999999999999</v>
      </c>
    </row>
    <row r="141" spans="2:9" x14ac:dyDescent="0.25">
      <c r="B141" s="27" t="s">
        <v>198</v>
      </c>
      <c r="C141" s="11">
        <v>100</v>
      </c>
      <c r="D141" s="15">
        <v>0.60599999999999998</v>
      </c>
    </row>
    <row r="142" spans="2:9" x14ac:dyDescent="0.25">
      <c r="B142" s="27" t="s">
        <v>198</v>
      </c>
      <c r="C142" s="11">
        <v>150</v>
      </c>
      <c r="D142" s="15">
        <v>0.60499999999999998</v>
      </c>
    </row>
    <row r="143" spans="2:9" x14ac:dyDescent="0.25">
      <c r="B143" s="27" t="s">
        <v>198</v>
      </c>
      <c r="C143" s="11">
        <v>486.349803810862</v>
      </c>
      <c r="D143" s="15">
        <v>0.57670859504013305</v>
      </c>
    </row>
    <row r="144" spans="2:9" x14ac:dyDescent="0.25">
      <c r="B144" s="27" t="s">
        <v>198</v>
      </c>
      <c r="C144" s="11">
        <v>342.59693704179602</v>
      </c>
      <c r="D144" s="15">
        <v>0.56172182287371497</v>
      </c>
    </row>
    <row r="145" spans="2:4" x14ac:dyDescent="0.25">
      <c r="B145" s="27" t="s">
        <v>198</v>
      </c>
      <c r="C145" s="11">
        <v>430.54806873874202</v>
      </c>
      <c r="D145" s="15">
        <v>0.56575671968951402</v>
      </c>
    </row>
    <row r="146" spans="2:4" x14ac:dyDescent="0.25">
      <c r="B146" s="27" t="s">
        <v>198</v>
      </c>
      <c r="C146" s="11">
        <v>424.039065248432</v>
      </c>
      <c r="D146" s="15">
        <v>0.55711047453245</v>
      </c>
    </row>
    <row r="147" spans="2:4" x14ac:dyDescent="0.25">
      <c r="B147" s="27" t="s">
        <v>198</v>
      </c>
      <c r="C147" s="11">
        <v>586.12908891910502</v>
      </c>
      <c r="D147" s="15">
        <v>0.54846422937538697</v>
      </c>
    </row>
    <row r="148" spans="2:4" x14ac:dyDescent="0.25">
      <c r="B148" s="27" t="s">
        <v>198</v>
      </c>
      <c r="C148" s="11">
        <v>667.15713852106796</v>
      </c>
      <c r="D148" s="15">
        <v>0.54442933255958803</v>
      </c>
    </row>
    <row r="149" spans="2:4" x14ac:dyDescent="0.25">
      <c r="B149" s="27" t="s">
        <v>198</v>
      </c>
      <c r="C149" s="11">
        <v>695.69983872354601</v>
      </c>
      <c r="D149" s="15">
        <v>0.52021984172210201</v>
      </c>
    </row>
    <row r="150" spans="2:4" x14ac:dyDescent="0.25">
      <c r="B150" s="27" t="s">
        <v>198</v>
      </c>
      <c r="C150" s="11">
        <v>870.975879658233</v>
      </c>
      <c r="D150" s="15">
        <v>0.52713684224545998</v>
      </c>
    </row>
    <row r="151" spans="2:4" x14ac:dyDescent="0.25">
      <c r="B151" s="27" t="s">
        <v>198</v>
      </c>
      <c r="C151" s="11">
        <v>918.67436959769202</v>
      </c>
      <c r="D151" s="15">
        <v>0.52194908635580695</v>
      </c>
    </row>
    <row r="152" spans="2:4" x14ac:dyDescent="0.25">
      <c r="B152" s="27" t="s">
        <v>198</v>
      </c>
      <c r="C152" s="11">
        <v>1027.51511063573</v>
      </c>
      <c r="D152" s="15">
        <v>0.517193669110253</v>
      </c>
    </row>
    <row r="153" spans="2:4" x14ac:dyDescent="0.25">
      <c r="B153" s="27" t="s">
        <v>198</v>
      </c>
      <c r="C153" s="11">
        <v>1027.51511063573</v>
      </c>
      <c r="D153" s="15">
        <v>0.50566534223416804</v>
      </c>
    </row>
    <row r="154" spans="2:4" ht="15.75" thickBot="1" x14ac:dyDescent="0.3">
      <c r="B154" s="29" t="s">
        <v>198</v>
      </c>
      <c r="C154" s="53">
        <v>1709.06538429273</v>
      </c>
      <c r="D154" s="17">
        <v>0.472377289584057</v>
      </c>
    </row>
    <row r="155" spans="2:4" x14ac:dyDescent="0.25">
      <c r="B155" s="55" t="s">
        <v>85</v>
      </c>
      <c r="C155" s="57">
        <v>4.0243401344330003</v>
      </c>
      <c r="D155" s="60">
        <v>0.56976884404122896</v>
      </c>
    </row>
    <row r="156" spans="2:4" x14ac:dyDescent="0.25">
      <c r="B156" s="27" t="s">
        <v>85</v>
      </c>
      <c r="C156" s="11">
        <v>9.9459142680003492</v>
      </c>
      <c r="D156" s="28">
        <v>0.55383847219544502</v>
      </c>
    </row>
    <row r="157" spans="2:4" x14ac:dyDescent="0.25">
      <c r="B157" s="27" t="s">
        <v>85</v>
      </c>
      <c r="C157" s="11">
        <v>50</v>
      </c>
      <c r="D157" s="28">
        <v>0.54600000000000004</v>
      </c>
    </row>
    <row r="158" spans="2:4" x14ac:dyDescent="0.25">
      <c r="B158" s="27" t="s">
        <v>85</v>
      </c>
      <c r="C158" s="11">
        <v>69.865868645050199</v>
      </c>
      <c r="D158" s="28">
        <v>0.55209760830564103</v>
      </c>
    </row>
    <row r="159" spans="2:4" x14ac:dyDescent="0.25">
      <c r="B159" s="27" t="s">
        <v>85</v>
      </c>
      <c r="C159" s="11">
        <v>100</v>
      </c>
      <c r="D159" s="28">
        <v>0.54900000000000004</v>
      </c>
    </row>
    <row r="160" spans="2:4" x14ac:dyDescent="0.25">
      <c r="B160" s="27" t="s">
        <v>85</v>
      </c>
      <c r="C160" s="11">
        <v>247.73517080632101</v>
      </c>
      <c r="D160" s="28">
        <v>0.52086473178121895</v>
      </c>
    </row>
    <row r="161" spans="2:4" x14ac:dyDescent="0.25">
      <c r="B161" s="27" t="s">
        <v>85</v>
      </c>
      <c r="C161" s="11">
        <v>231.10383802873801</v>
      </c>
      <c r="D161" s="28">
        <v>0.51757707346025905</v>
      </c>
    </row>
    <row r="162" spans="2:4" x14ac:dyDescent="0.25">
      <c r="B162" s="27" t="s">
        <v>85</v>
      </c>
      <c r="C162" s="11">
        <v>391.12804900877001</v>
      </c>
      <c r="D162" s="28">
        <v>0.50812501782015496</v>
      </c>
    </row>
    <row r="163" spans="2:4" x14ac:dyDescent="0.25">
      <c r="B163" s="27" t="s">
        <v>85</v>
      </c>
      <c r="C163" s="11">
        <v>442.80583045648899</v>
      </c>
      <c r="D163" s="28">
        <v>0.51346746871548099</v>
      </c>
    </row>
    <row r="164" spans="2:4" x14ac:dyDescent="0.25">
      <c r="B164" s="27" t="s">
        <v>85</v>
      </c>
      <c r="C164" s="11">
        <v>626.783452934151</v>
      </c>
      <c r="D164" s="28">
        <v>0.49990582792664701</v>
      </c>
    </row>
    <row r="165" spans="2:4" x14ac:dyDescent="0.25">
      <c r="B165" s="27" t="s">
        <v>85</v>
      </c>
      <c r="C165" s="11">
        <v>608.391579820007</v>
      </c>
      <c r="D165" s="28">
        <v>0.49744005724136098</v>
      </c>
    </row>
    <row r="166" spans="2:4" x14ac:dyDescent="0.25">
      <c r="B166" s="27" t="s">
        <v>85</v>
      </c>
      <c r="C166" s="11">
        <v>713.12837253875</v>
      </c>
      <c r="D166" s="28">
        <v>0.483878436048575</v>
      </c>
    </row>
    <row r="167" spans="2:4" x14ac:dyDescent="0.25">
      <c r="B167" s="27" t="s">
        <v>85</v>
      </c>
      <c r="C167" s="11">
        <v>900.51134134046504</v>
      </c>
      <c r="D167" s="28">
        <v>0.48141268495933698</v>
      </c>
    </row>
    <row r="168" spans="2:4" x14ac:dyDescent="0.25">
      <c r="B168" s="27" t="s">
        <v>85</v>
      </c>
      <c r="C168" s="11">
        <v>989.57523188653397</v>
      </c>
      <c r="D168" s="28">
        <v>0.46456337605151898</v>
      </c>
    </row>
    <row r="169" spans="2:4" x14ac:dyDescent="0.25">
      <c r="B169" s="27" t="s">
        <v>85</v>
      </c>
      <c r="C169" s="11">
        <v>1225.0313337074101</v>
      </c>
      <c r="D169" s="28">
        <v>0.46045377130674098</v>
      </c>
    </row>
    <row r="170" spans="2:4" x14ac:dyDescent="0.25">
      <c r="B170" s="27" t="s">
        <v>85</v>
      </c>
      <c r="C170" s="11">
        <v>1225.0313337074101</v>
      </c>
      <c r="D170" s="28">
        <v>0.44483734774156602</v>
      </c>
    </row>
    <row r="171" spans="2:4" ht="15.75" thickBot="1" x14ac:dyDescent="0.3">
      <c r="B171" s="29" t="s">
        <v>85</v>
      </c>
      <c r="C171" s="53">
        <v>1421.7403050492201</v>
      </c>
      <c r="D171" s="31">
        <v>0.43291954101222502</v>
      </c>
    </row>
    <row r="172" spans="2:4" x14ac:dyDescent="0.25">
      <c r="B172" s="55" t="s">
        <v>81</v>
      </c>
      <c r="C172" s="57">
        <v>153</v>
      </c>
      <c r="D172" s="60">
        <v>0.77500000000000002</v>
      </c>
    </row>
    <row r="173" spans="2:4" x14ac:dyDescent="0.25">
      <c r="B173" s="27" t="s">
        <v>81</v>
      </c>
      <c r="C173" s="11">
        <v>50</v>
      </c>
      <c r="D173" s="28">
        <v>0.79</v>
      </c>
    </row>
    <row r="174" spans="2:4" x14ac:dyDescent="0.25">
      <c r="B174" s="27" t="s">
        <v>81</v>
      </c>
      <c r="C174" s="11">
        <v>247</v>
      </c>
      <c r="D174" s="28">
        <v>0.77700000000000002</v>
      </c>
    </row>
    <row r="175" spans="2:4" x14ac:dyDescent="0.25">
      <c r="B175" s="27" t="s">
        <v>81</v>
      </c>
      <c r="C175" s="11">
        <v>324.301492801422</v>
      </c>
      <c r="D175" s="28">
        <v>0.76561089682809402</v>
      </c>
    </row>
    <row r="176" spans="2:4" x14ac:dyDescent="0.25">
      <c r="B176" s="27" t="s">
        <v>81</v>
      </c>
      <c r="C176" s="11">
        <v>344.52924176283898</v>
      </c>
      <c r="D176" s="28">
        <v>0.75294127039112402</v>
      </c>
    </row>
    <row r="177" spans="2:4" x14ac:dyDescent="0.25">
      <c r="B177" s="27" t="s">
        <v>81</v>
      </c>
      <c r="C177" s="11">
        <v>461.56554440092702</v>
      </c>
      <c r="D177" s="28">
        <v>0.74389146324583799</v>
      </c>
    </row>
    <row r="178" spans="2:4" x14ac:dyDescent="0.25">
      <c r="B178" s="27" t="s">
        <v>81</v>
      </c>
      <c r="C178" s="11">
        <v>963.69954651220201</v>
      </c>
      <c r="D178" s="28">
        <v>0.68959287929019797</v>
      </c>
    </row>
    <row r="179" spans="2:4" x14ac:dyDescent="0.25">
      <c r="B179" s="27" t="s">
        <v>81</v>
      </c>
      <c r="C179" s="11">
        <v>1076.7544883737501</v>
      </c>
      <c r="D179" s="28">
        <v>0.66425345380554202</v>
      </c>
    </row>
    <row r="180" spans="2:4" x14ac:dyDescent="0.25">
      <c r="B180" s="27" t="s">
        <v>81</v>
      </c>
      <c r="C180" s="11">
        <v>1065.95047661898</v>
      </c>
      <c r="D180" s="28">
        <v>0.65882363856265702</v>
      </c>
    </row>
    <row r="181" spans="2:4" x14ac:dyDescent="0.25">
      <c r="B181" s="27" t="s">
        <v>81</v>
      </c>
      <c r="C181" s="11">
        <v>1265.2886796565799</v>
      </c>
      <c r="D181" s="28">
        <v>0.65520364666025699</v>
      </c>
    </row>
    <row r="182" spans="2:4" x14ac:dyDescent="0.25">
      <c r="B182" s="27" t="s">
        <v>81</v>
      </c>
      <c r="C182" s="11">
        <v>1457.14793973161</v>
      </c>
      <c r="D182" s="28">
        <v>0.62624440188391595</v>
      </c>
    </row>
    <row r="183" spans="2:4" ht="15.75" thickBot="1" x14ac:dyDescent="0.3">
      <c r="B183" s="29" t="s">
        <v>81</v>
      </c>
      <c r="C183" s="53">
        <v>1579.5744941811699</v>
      </c>
      <c r="D183" s="31">
        <v>0.60452496830166003</v>
      </c>
    </row>
    <row r="184" spans="2:4" x14ac:dyDescent="0.25">
      <c r="B184" s="55" t="s">
        <v>83</v>
      </c>
      <c r="C184" s="57">
        <v>250</v>
      </c>
      <c r="D184" s="19">
        <v>0.57199999999999995</v>
      </c>
    </row>
    <row r="185" spans="2:4" x14ac:dyDescent="0.25">
      <c r="B185" s="27" t="s">
        <v>83</v>
      </c>
      <c r="C185" s="11">
        <v>330</v>
      </c>
      <c r="D185" s="15">
        <v>0.55000000000000004</v>
      </c>
    </row>
    <row r="186" spans="2:4" x14ac:dyDescent="0.25">
      <c r="B186" s="27" t="s">
        <v>83</v>
      </c>
      <c r="C186" s="11">
        <v>72</v>
      </c>
      <c r="D186" s="15">
        <v>0.57999999999999996</v>
      </c>
    </row>
    <row r="187" spans="2:4" x14ac:dyDescent="0.25">
      <c r="B187" s="27" t="s">
        <v>83</v>
      </c>
      <c r="C187" s="11">
        <v>495.95534764544601</v>
      </c>
      <c r="D187" s="15">
        <v>0.53247122118137102</v>
      </c>
    </row>
    <row r="188" spans="2:4" x14ac:dyDescent="0.25">
      <c r="B188" s="27" t="s">
        <v>83</v>
      </c>
      <c r="C188" s="11">
        <v>676.16624644607305</v>
      </c>
      <c r="D188" s="15">
        <v>0.51655584838562096</v>
      </c>
    </row>
    <row r="189" spans="2:4" x14ac:dyDescent="0.25">
      <c r="B189" s="27" t="s">
        <v>83</v>
      </c>
      <c r="C189" s="11">
        <v>739.186519008039</v>
      </c>
      <c r="D189" s="15">
        <v>0.52512564878947399</v>
      </c>
    </row>
    <row r="190" spans="2:4" x14ac:dyDescent="0.25">
      <c r="B190" s="27" t="s">
        <v>83</v>
      </c>
      <c r="C190" s="11">
        <v>999.99944576099801</v>
      </c>
      <c r="D190" s="15">
        <v>0.49207067518601699</v>
      </c>
    </row>
    <row r="191" spans="2:4" x14ac:dyDescent="0.25">
      <c r="B191" s="27" t="s">
        <v>83</v>
      </c>
      <c r="C191" s="11">
        <v>1027.49131530715</v>
      </c>
      <c r="D191" s="15">
        <v>0.50002836158389197</v>
      </c>
    </row>
    <row r="192" spans="2:4" x14ac:dyDescent="0.25">
      <c r="B192" s="27" t="s">
        <v>83</v>
      </c>
      <c r="C192" s="11">
        <v>1101.70585793039</v>
      </c>
      <c r="D192" s="15">
        <v>0.49207067518601699</v>
      </c>
    </row>
    <row r="193" spans="2:4" ht="15.75" thickBot="1" x14ac:dyDescent="0.3">
      <c r="B193" s="29" t="s">
        <v>83</v>
      </c>
      <c r="C193" s="53">
        <v>1444.9411012609501</v>
      </c>
      <c r="D193" s="17">
        <v>0.47370681717775998</v>
      </c>
    </row>
  </sheetData>
  <phoneticPr fontId="6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25</vt:i4>
      </vt:variant>
    </vt:vector>
  </HeadingPairs>
  <TitlesOfParts>
    <vt:vector size="25" baseType="lpstr">
      <vt:lpstr>Table</vt:lpstr>
      <vt:lpstr>CSL_data</vt:lpstr>
      <vt:lpstr>LRC_data</vt:lpstr>
      <vt:lpstr>CSR15_results</vt:lpstr>
      <vt:lpstr>GAMMA-LAMBDA_results</vt:lpstr>
      <vt:lpstr>CSR-PSI_results</vt:lpstr>
      <vt:lpstr>BANDING</vt:lpstr>
      <vt:lpstr>BB</vt:lpstr>
      <vt:lpstr>5 MARINE SANDS</vt:lpstr>
      <vt:lpstr>CHLEF</vt:lpstr>
      <vt:lpstr>FIROOZKOOH</vt:lpstr>
      <vt:lpstr>FITZGERALD BRIDGE</vt:lpstr>
      <vt:lpstr>FRS</vt:lpstr>
      <vt:lpstr>JCA SAND</vt:lpstr>
      <vt:lpstr>MONTERREY</vt:lpstr>
      <vt:lpstr>OTTAWA</vt:lpstr>
      <vt:lpstr>REID BEDFORD</vt:lpstr>
      <vt:lpstr>SACRAMENTO</vt:lpstr>
      <vt:lpstr>SAN CARLO SAND</vt:lpstr>
      <vt:lpstr>TICINO</vt:lpstr>
      <vt:lpstr>TOYOURA</vt:lpstr>
      <vt:lpstr>TP LISBON</vt:lpstr>
      <vt:lpstr>GAMMA-LAMBDA_full</vt:lpstr>
      <vt:lpstr>CSR15_full</vt:lpstr>
      <vt:lpstr>DB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Pedro Gonzalo Reyes Pérez</dc:creator>
  <cp:lastModifiedBy>Pedro Gonzalo Reyes Pérez</cp:lastModifiedBy>
  <dcterms:created xsi:type="dcterms:W3CDTF">2025-04-22T16:05:17Z</dcterms:created>
  <dcterms:modified xsi:type="dcterms:W3CDTF">2026-01-28T12:32:36Z</dcterms:modified>
</cp:coreProperties>
</file>